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Autonomy Ladder" sheetId="2" state="visible" r:id="rId4"/>
    <sheet name="Agent Inventory" sheetId="3" state="visible" r:id="rId5"/>
    <sheet name="Shadow AI Discovery" sheetId="4" state="visible" r:id="rId6"/>
    <sheet name="Governance Dashboard" sheetId="5" state="visible" r:id="rId7"/>
  </sheets>
  <definedNames>
    <definedName function="false" hidden="false" localSheetId="2" name="_xlnm.Print_Titles" vbProcedure="false">'Agent Inventory'!$A:$B,'Agent Inventory'!$4:$4</definedName>
    <definedName function="false" hidden="true" localSheetId="2" name="_xlnm._FilterDatabase" vbProcedure="false">'Agent Inventory'!$A$4:$Z$44</definedName>
    <definedName function="false" hidden="false" localSheetId="1" name="_xlnm.Print_Titles" vbProcedure="false">'Autonomy Ladder'!$35:$35</definedName>
    <definedName function="false" hidden="false" localSheetId="4" name="_xlnm.Print_Titles" vbProcedure="false">'Governance Dashboard'!$29:$29</definedName>
    <definedName function="false" hidden="false" localSheetId="3" name="_xlnm.Print_Titles" vbProcedure="false">'Shadow AI Discovery'!$14:$14</definedName>
    <definedName function="false" hidden="true" localSheetId="3" name="_xlnm._FilterDatabase" vbProcedure="false">'Shadow AI Discovery'!$A$14:$J$44</definedName>
    <definedName function="false" hidden="false" localSheetId="2" name="_xlnm.Print_Titles_0" vbProcedure="false">'Agent Inventory'!$4:$4,'Agent Inventory'!$A:$B</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H4" authorId="0">
      <text>
        <r>
          <rPr>
            <sz val="10"/>
            <rFont val="Arial"/>
            <family val="2"/>
          </rPr>
          <t xml:space="preserve">The rung the system actually operates on today, not the rung it was approved as. If scope has expanded since approval, record where it is now. See the Autonomy Ladder tab.</t>
        </r>
      </text>
    </comment>
    <comment ref="W4" authorId="0">
      <text>
        <r>
          <rPr>
            <sz val="10"/>
            <rFont val="Arial"/>
            <family val="2"/>
          </rPr>
          <t xml:space="preserve">GAP means the controls recorded in columns O, P, N and Q do not meet the floor for the governance tier this system's risk score requires. GAP is a work item, not a judgement.</t>
        </r>
      </text>
    </comment>
    <comment ref="X4" authorId="0">
      <text>
        <r>
          <rPr>
            <sz val="10"/>
            <rFont val="Arial"/>
            <family val="2"/>
          </rPr>
          <t xml:space="preserve">Inherent risk plus a 6 point penalty for an open control gap plus 2 points for full autonomy. Sort this column descending to get your governance agenda.</t>
        </r>
      </text>
    </comment>
  </commentList>
</comments>
</file>

<file path=xl/sharedStrings.xml><?xml version="1.0" encoding="utf-8"?>
<sst xmlns="http://schemas.openxmlformats.org/spreadsheetml/2006/main" count="255" uniqueCount="224">
  <si>
    <t xml:space="preserve">AGENT INVENTORY AND CLASSIFICATION WORKBOOK</t>
  </si>
  <si>
    <t xml:space="preserve">Companion instrument 01 of the When Agents Rule toolkit. Classify every AI system by autonomy, score its inherent risk, and expose the gap between the governance it has and the governance it needs.</t>
  </si>
  <si>
    <t xml:space="preserve">WHAT THIS WORKBOOK DOES</t>
  </si>
  <si>
    <t xml:space="preserve">The first commitment of the Sovereign CIO 2.0 is to know what AI agents operate in the enterprise. This workbook is the operational form of that commitment.</t>
  </si>
  <si>
    <t xml:space="preserve">It does three things. It records every AI system in one register with a named human owner. It scores each system on autonomy and impact to produce an inherent risk score. It compares the controls each system actually has against the controls its risk score requires, and flags the difference as a control gap.</t>
  </si>
  <si>
    <t xml:space="preserve">The output is a single ranked list that answers the question a board will eventually ask: which agent in this enterprise is the one we should be worried about, and what is missing from it.</t>
  </si>
  <si>
    <t xml:space="preserve">WHERE TO START (FORTY FIVE MINUTES)</t>
  </si>
  <si>
    <t xml:space="preserve">Step 1</t>
  </si>
  <si>
    <t xml:space="preserve">Open the Agent Inventory tab. Ignore the scoring columns for now. Fill in columns A through G for every AI system you already know about. Speed matters more than completeness on the first pass.</t>
  </si>
  <si>
    <t xml:space="preserve">Step 2</t>
  </si>
  <si>
    <t xml:space="preserve">Set the Autonomy Level in column H for each row. Use the Autonomy Ladder tab if you are unsure which level applies. If a system sits between two levels, record the higher one.</t>
  </si>
  <si>
    <t xml:space="preserve">Step 3</t>
  </si>
  <si>
    <t xml:space="preserve">Fill columns I through R. These are the impact and control questions. Where the honest answer is Unknown, enter Unknown. An Unknown is a finding, not a blank.</t>
  </si>
  <si>
    <t xml:space="preserve">Step 4</t>
  </si>
  <si>
    <t xml:space="preserve">Read the Governance Dashboard tab. It will tell you your L3 and above count, your control gap count, and your top five priorities. That is your first governance agenda.</t>
  </si>
  <si>
    <t xml:space="preserve">Step 5</t>
  </si>
  <si>
    <t xml:space="preserve">Run the Shadow AI Discovery tab as a separate exercise with your security team. The systems you find there are the ones that matter most, because nobody was accountable for them.</t>
  </si>
  <si>
    <t xml:space="preserve">HOW TO USE THIS WORKBOOK</t>
  </si>
  <si>
    <t xml:space="preserve">Pale yellow cells with blue text</t>
  </si>
  <si>
    <t xml:space="preserve">You fill these in. Every other cell is a formula or reference.</t>
  </si>
  <si>
    <t xml:space="preserve">Grey cells</t>
  </si>
  <si>
    <t xml:space="preserve">Calculated. Do not overwrite; they will recalculate as you enter data.</t>
  </si>
  <si>
    <t xml:space="preserve">Row 'EXAMPLE'</t>
  </si>
  <si>
    <t xml:space="preserve">A sample row showing the expected format. Delete it before you publish.</t>
  </si>
  <si>
    <t xml:space="preserve">Dropdown cells</t>
  </si>
  <si>
    <t xml:space="preserve">Click the cell and choose from the list so the scoring formulas resolve.</t>
  </si>
  <si>
    <t xml:space="preserve">HOW THIS RELATES TO THE BOOK</t>
  </si>
  <si>
    <t xml:space="preserve">This workbook is a blank instrument, not a substitute for the book. The reasoning behind the Autonomy Ladder, the governance model it drives, and the security stack that defends it are set out in When Agents Rule, Chapters 1, 4 and 5. Read those chapters for the why. Use this workbook for the what.</t>
  </si>
  <si>
    <t xml:space="preserve">Companion toolkit for WHEN AGENTS RULE by Steven Oppenheim. Free for internal use inside your own organization. Not legal, technical, or financial advice. Verify all regulatory dates against primary sources before relying on them.</t>
  </si>
  <si>
    <t xml:space="preserve">THE L0 TO L5 AGENT AUTONOMY LADDER</t>
  </si>
  <si>
    <t xml:space="preserve">Classification reference. Every AI system in the enterprise sits on exactly one rung. Governance intensity is set by the rung, not by the vendor's marketing.</t>
  </si>
  <si>
    <t xml:space="preserve">Level</t>
  </si>
  <si>
    <t xml:space="preserve">Name</t>
  </si>
  <si>
    <t xml:space="preserve">What the system does</t>
  </si>
  <si>
    <t xml:space="preserve">Minimum oversight design</t>
  </si>
  <si>
    <t xml:space="preserve">Audit and logging floor</t>
  </si>
  <si>
    <t xml:space="preserve">Autonomy points</t>
  </si>
  <si>
    <t xml:space="preserve">L0</t>
  </si>
  <si>
    <t xml:space="preserve">Rule Based Automation</t>
  </si>
  <si>
    <t xml:space="preserve">Executes predefined rules without variation. No model inference in the decision path.</t>
  </si>
  <si>
    <t xml:space="preserve">Change control on the rule set. No per decision review needed.</t>
  </si>
  <si>
    <t xml:space="preserve">Change log retained per existing IT policy.</t>
  </si>
  <si>
    <t xml:space="preserve">L1</t>
  </si>
  <si>
    <t xml:space="preserve">Simple Decision Agent</t>
  </si>
  <si>
    <t xml:space="preserve">Makes simple decisions inside narrow, pre-set parameters.</t>
  </si>
  <si>
    <t xml:space="preserve">Sampled review of outputs. Named owner recorded.</t>
  </si>
  <si>
    <t xml:space="preserve">Decision inputs and outputs logged, 12 months.</t>
  </si>
  <si>
    <t xml:space="preserve">L2</t>
  </si>
  <si>
    <t xml:space="preserve">Routine Task Agent</t>
  </si>
  <si>
    <t xml:space="preserve">Handles routine tasks with minimal supervision across a defined workflow.</t>
  </si>
  <si>
    <t xml:space="preserve">Sampled review plus exception alerting. Documented decision boundaries.</t>
  </si>
  <si>
    <t xml:space="preserve">Full decision log with input provenance, 12 months.</t>
  </si>
  <si>
    <t xml:space="preserve">L3</t>
  </si>
  <si>
    <t xml:space="preserve">Complex Workflow Agent</t>
  </si>
  <si>
    <t xml:space="preserve">Manages complex multi step workflows with periodic human review rather than per decision review.</t>
  </si>
  <si>
    <t xml:space="preserve">Periodic review on a documented cadence. Tested revocation path. Defined escalation triggers.</t>
  </si>
  <si>
    <t xml:space="preserve">Full decision log, tool call log, 24 months minimum.</t>
  </si>
  <si>
    <t xml:space="preserve">L4</t>
  </si>
  <si>
    <t xml:space="preserve">Exception Based Agent</t>
  </si>
  <si>
    <t xml:space="preserve">Executes complex tasks and involves a human only when an exception condition fires.</t>
  </si>
  <si>
    <t xml:space="preserve">Exception design reviewed and tested. Reversibility proven by drill. Executive owner named.</t>
  </si>
  <si>
    <t xml:space="preserve">Full decision, tool call and inter agent message log, 24 months minimum.</t>
  </si>
  <si>
    <t xml:space="preserve">L5</t>
  </si>
  <si>
    <t xml:space="preserve">Fully Autonomous Agent</t>
  </si>
  <si>
    <t xml:space="preserve">Operates autonomously inside a defined domain without routine human involvement.</t>
  </si>
  <si>
    <t xml:space="preserve">Board visible. Standing kill switch with tested revocation. Independent assurance review.</t>
  </si>
  <si>
    <t xml:space="preserve">Complete, tamper evident, cryptographically protected log. Retention per regulatory maximum.</t>
  </si>
  <si>
    <t xml:space="preserve">The step between L2 and L3 is the one that matters. At L2 and below a human still sees the work. At L3 and above the human sees a sample or an exception, which means the governance has to be designed into the system rather than applied by the person operating it. Most enterprises discover they have L3 and L4 systems that were approved as if they were L1.</t>
  </si>
  <si>
    <t xml:space="preserve">IMPACT SCORING REFERENCE</t>
  </si>
  <si>
    <t xml:space="preserve">Dimension</t>
  </si>
  <si>
    <t xml:space="preserve">Answer</t>
  </si>
  <si>
    <t xml:space="preserve">Points</t>
  </si>
  <si>
    <t xml:space="preserve">Reversibility</t>
  </si>
  <si>
    <t xml:space="preserve">Fully reversible</t>
  </si>
  <si>
    <t xml:space="preserve">Reversible with effort</t>
  </si>
  <si>
    <t xml:space="preserve">Irreversible</t>
  </si>
  <si>
    <t xml:space="preserve">Unknown</t>
  </si>
  <si>
    <t xml:space="preserve">Data sensitivity</t>
  </si>
  <si>
    <t xml:space="preserve">Public</t>
  </si>
  <si>
    <t xml:space="preserve">Internal</t>
  </si>
  <si>
    <t xml:space="preserve">Confidential</t>
  </si>
  <si>
    <t xml:space="preserve">Regulated</t>
  </si>
  <si>
    <t xml:space="preserve">External facing</t>
  </si>
  <si>
    <t xml:space="preserve">No</t>
  </si>
  <si>
    <t xml:space="preserve">Yes</t>
  </si>
  <si>
    <t xml:space="preserve">Action scope</t>
  </si>
  <si>
    <t xml:space="preserve">Read only</t>
  </si>
  <si>
    <t xml:space="preserve">Write internal</t>
  </si>
  <si>
    <t xml:space="preserve">Write external</t>
  </si>
  <si>
    <t xml:space="preserve">Financial or safety action</t>
  </si>
  <si>
    <t xml:space="preserve">GOVERNANCE TIER THRESHOLDS</t>
  </si>
  <si>
    <t xml:space="preserve">Inherent risk score</t>
  </si>
  <si>
    <t xml:space="preserve">Governance tier</t>
  </si>
  <si>
    <t xml:space="preserve">What the tier requires</t>
  </si>
  <si>
    <t xml:space="preserve">Tier 1 Light</t>
  </si>
  <si>
    <t xml:space="preserve">Named owner and change control. Reviewed annually.</t>
  </si>
  <si>
    <t xml:space="preserve">Tier 2 Standard</t>
  </si>
  <si>
    <t xml:space="preserve">Named owner, documented decision boundaries, sampled review, 12 month logs. Reviewed twice yearly.</t>
  </si>
  <si>
    <t xml:space="preserve">Tier 3 Enhanced</t>
  </si>
  <si>
    <t xml:space="preserve">All of Tier 2 plus tested revocation, documented escalation triggers, 24 month logs, quarterly review.</t>
  </si>
  <si>
    <t xml:space="preserve">Tier 4 Board Visible</t>
  </si>
  <si>
    <t xml:space="preserve">All of Tier 3 plus executive owner, standing kill switch drill, independent assurance, and inclusion in the quarterly board AI report.</t>
  </si>
  <si>
    <t xml:space="preserve">AGENT INVENTORY AND CLASSIFICATION REGISTER</t>
  </si>
  <si>
    <t xml:space="preserve">One row per AI system. Columns A to R you fill in. Columns S to X calculate. Where the honest answer is Unknown, enter Unknown; the scoring treats Unknown as worst case on purpose.</t>
  </si>
  <si>
    <t xml:space="preserve">Agent ID</t>
  </si>
  <si>
    <t xml:space="preserve">Agent or system name</t>
  </si>
  <si>
    <t xml:space="preserve">Business owner (named person)</t>
  </si>
  <si>
    <t xml:space="preserve">Technical owner</t>
  </si>
  <si>
    <t xml:space="preserve">Business function</t>
  </si>
  <si>
    <t xml:space="preserve">Vendor or platform</t>
  </si>
  <si>
    <t xml:space="preserve">Built, bought or embedded</t>
  </si>
  <si>
    <t xml:space="preserve">Autonomy level</t>
  </si>
  <si>
    <t xml:space="preserve">Decisions per month</t>
  </si>
  <si>
    <t xml:space="preserve">Identity type</t>
  </si>
  <si>
    <t xml:space="preserve">Human oversight designed</t>
  </si>
  <si>
    <t xml:space="preserve">Revocation tested</t>
  </si>
  <si>
    <t xml:space="preserve">Audit log retention (months)</t>
  </si>
  <si>
    <t xml:space="preserve">EU AI Act tier</t>
  </si>
  <si>
    <t xml:space="preserve">Impact points</t>
  </si>
  <si>
    <t xml:space="preserve">Required governance tier</t>
  </si>
  <si>
    <t xml:space="preserve">Control gap</t>
  </si>
  <si>
    <t xml:space="preserve">Priority rank</t>
  </si>
  <si>
    <t xml:space="preserve">Last reviewed</t>
  </si>
  <si>
    <t xml:space="preserve">Notes</t>
  </si>
  <si>
    <t xml:space="preserve">AG-001</t>
  </si>
  <si>
    <t xml:space="preserve">Invoice exception triage agent</t>
  </si>
  <si>
    <t xml:space="preserve">A. Rivera, Finance Ops Director</t>
  </si>
  <si>
    <t xml:space="preserve">M. Osei, Platform Engineering</t>
  </si>
  <si>
    <t xml:space="preserve">Finance operations</t>
  </si>
  <si>
    <t xml:space="preserve">Internal build on vendor LLM API</t>
  </si>
  <si>
    <t xml:space="preserve">Built</t>
  </si>
  <si>
    <t xml:space="preserve">Service account</t>
  </si>
  <si>
    <t xml:space="preserve">Approve exceptions</t>
  </si>
  <si>
    <t xml:space="preserve">Exists but never tested</t>
  </si>
  <si>
    <t xml:space="preserve">Not yet assessed</t>
  </si>
  <si>
    <t xml:space="preserve">2026-08-14</t>
  </si>
  <si>
    <t xml:space="preserve">EXAMPLE ROW. Delete before publishing. Approved in 2025 as a reporting tool; scope expanded to posting journal entries without re-review.</t>
  </si>
  <si>
    <t xml:space="preserve">SHADOW AI DISCOVERY SWEEP LOG</t>
  </si>
  <si>
    <t xml:space="preserve">The eighth commitment is to find the AI you did not authorize. This is the sweep record. Run it quarterly with security and procurement, not as a one time project.</t>
  </si>
  <si>
    <t xml:space="preserve">THE SEVEN PLACES SHADOW AI HIDES</t>
  </si>
  <si>
    <t xml:space="preserve">Hiding place</t>
  </si>
  <si>
    <t xml:space="preserve">What to look for</t>
  </si>
  <si>
    <t xml:space="preserve">1. Embedded vendor features</t>
  </si>
  <si>
    <t xml:space="preserve">AI capability switched on inside SaaS you already own. Nobody procured it; it arrived in a release note.</t>
  </si>
  <si>
    <t xml:space="preserve">2. Unmanaged model API accounts</t>
  </si>
  <si>
    <t xml:space="preserve">Corporate cards and personal accounts calling external model APIs outside the egress policy.</t>
  </si>
  <si>
    <t xml:space="preserve">3. Coding assistants and IDE agents</t>
  </si>
  <si>
    <t xml:space="preserve">Developer tools reading source and calling tools from the workstation.</t>
  </si>
  <si>
    <t xml:space="preserve">4. Tool connectors and MCP servers</t>
  </si>
  <si>
    <t xml:space="preserve">Connector integrations that grant an agent reach into systems no review ever covered.</t>
  </si>
  <si>
    <t xml:space="preserve">5. Departmental automations</t>
  </si>
  <si>
    <t xml:space="preserve">Low code and workflow builders where a business team wired a model into a live process.</t>
  </si>
  <si>
    <t xml:space="preserve">6. Contractor and partner agents</t>
  </si>
  <si>
    <t xml:space="preserve">Agents operated by a third party acting on your data under your name.</t>
  </si>
  <si>
    <t xml:space="preserve">7. Orphaned pilots still running</t>
  </si>
  <si>
    <t xml:space="preserve">Proof of concept systems whose sponsor left and whose owner field is empty.</t>
  </si>
  <si>
    <t xml:space="preserve">Find ID</t>
  </si>
  <si>
    <t xml:space="preserve">System or capability found</t>
  </si>
  <si>
    <t xml:space="preserve">Where it was found</t>
  </si>
  <si>
    <t xml:space="preserve">Discovered by</t>
  </si>
  <si>
    <t xml:space="preserve">Discovery method</t>
  </si>
  <si>
    <t xml:space="preserve">Date found</t>
  </si>
  <si>
    <t xml:space="preserve">Data it can reach</t>
  </si>
  <si>
    <t xml:space="preserve">Claimed owner</t>
  </si>
  <si>
    <t xml:space="preserve">Disposition</t>
  </si>
  <si>
    <t xml:space="preserve">Notes and action</t>
  </si>
  <si>
    <t xml:space="preserve">SH-001</t>
  </si>
  <si>
    <t xml:space="preserve">Meeting summarizer in collaboration suite</t>
  </si>
  <si>
    <t xml:space="preserve">Vendor tenant admin console</t>
  </si>
  <si>
    <t xml:space="preserve">Security operations</t>
  </si>
  <si>
    <t xml:space="preserve">SaaS tenant configuration review</t>
  </si>
  <si>
    <t xml:space="preserve">2026-08-20</t>
  </si>
  <si>
    <t xml:space="preserve">All meeting recordings and transcripts, including HR and legal</t>
  </si>
  <si>
    <t xml:space="preserve">None recorded</t>
  </si>
  <si>
    <t xml:space="preserve">Escalate to governance council</t>
  </si>
  <si>
    <t xml:space="preserve">EXAMPLE ROW. Delete before publishing. Enabled by default in a vendor release; no DPIA, no owner.</t>
  </si>
  <si>
    <t xml:space="preserve">A sweep that finds nothing is not a clean result. It is a sweep that did not look in the right places. Every find that moves to the Agent Inventory tab should carry its Find ID in the Notes column so the provenance of the discovery survives.</t>
  </si>
  <si>
    <t xml:space="preserve">GOVERNANCE DASHBOARD</t>
  </si>
  <si>
    <t xml:space="preserve">Everything here is calculated from the Agent Inventory tab. No inputs on this sheet.</t>
  </si>
  <si>
    <t xml:space="preserve">PORTFOLIO AT A GLANCE</t>
  </si>
  <si>
    <t xml:space="preserve">Measure</t>
  </si>
  <si>
    <t xml:space="preserve">Value</t>
  </si>
  <si>
    <t xml:space="preserve">What it tells you</t>
  </si>
  <si>
    <t xml:space="preserve">Total AI systems recorded</t>
  </si>
  <si>
    <t xml:space="preserve">If this number is lower than your business units think it is, you have a discovery problem, not a governance problem.</t>
  </si>
  <si>
    <t xml:space="preserve">Systems at L3 or above</t>
  </si>
  <si>
    <t xml:space="preserve">The population where governance must be designed in rather than applied by an operator.</t>
  </si>
  <si>
    <t xml:space="preserve">Systems at L5</t>
  </si>
  <si>
    <t xml:space="preserve">Every one of these belongs in the quarterly board AI report by name.</t>
  </si>
  <si>
    <t xml:space="preserve">Systems with no named business owner</t>
  </si>
  <si>
    <t xml:space="preserve">An unowned agent has no one to escalate to. This number should be zero.</t>
  </si>
  <si>
    <t xml:space="preserve">Open control gaps</t>
  </si>
  <si>
    <t xml:space="preserve">Systems whose controls do not meet the floor their risk score requires.</t>
  </si>
  <si>
    <t xml:space="preserve">Tier 4 board visible systems</t>
  </si>
  <si>
    <t xml:space="preserve">The set the board is now expected to be able to discuss by name.</t>
  </si>
  <si>
    <t xml:space="preserve">Systems never revocation tested</t>
  </si>
  <si>
    <t xml:space="preserve">An untested kill switch is a documented intention, not a control.</t>
  </si>
  <si>
    <t xml:space="preserve">Systems on shared or unknown credentials</t>
  </si>
  <si>
    <t xml:space="preserve">Shared identity destroys attribution. You cannot prove which agent acted.</t>
  </si>
  <si>
    <t xml:space="preserve">Systems not yet assessed against the EU AI Act</t>
  </si>
  <si>
    <t xml:space="preserve">Classification is the prerequisite for every downstream regulatory obligation.</t>
  </si>
  <si>
    <t xml:space="preserve">Highest inherent risk score in portfolio</t>
  </si>
  <si>
    <t xml:space="preserve">Twenty is the ceiling. Fifteen and above is Tier 4.</t>
  </si>
  <si>
    <t xml:space="preserve">Average inherent risk score</t>
  </si>
  <si>
    <t xml:space="preserve">Useful as a trend line across quarters, not as an absolute.</t>
  </si>
  <si>
    <t xml:space="preserve">DISTRIBUTION ACROSS THE LADDER</t>
  </si>
  <si>
    <t xml:space="preserve">Count</t>
  </si>
  <si>
    <t xml:space="preserve">Share of portfolio</t>
  </si>
  <si>
    <t xml:space="preserve">Open gaps at this level</t>
  </si>
  <si>
    <t xml:space="preserve">Total classified</t>
  </si>
  <si>
    <t xml:space="preserve">GOVERNANCE TIER PROFILE</t>
  </si>
  <si>
    <t xml:space="preserve">Open gaps</t>
  </si>
  <si>
    <t xml:space="preserve">Gap rate</t>
  </si>
  <si>
    <t xml:space="preserve">THE FIVE QUESTIONS TO TAKE TO YOUR NEXT GOVERNANCE MEETING</t>
  </si>
  <si>
    <t xml:space="preserve">Question 1</t>
  </si>
  <si>
    <t xml:space="preserve">How many systems on the inventory were approved at a lower autonomy level than the one they operate at today?</t>
  </si>
  <si>
    <t xml:space="preserve">Question 2</t>
  </si>
  <si>
    <t xml:space="preserve">Of the systems flagged GAP, which single one would cause the most damage in the next thirty days?</t>
  </si>
  <si>
    <t xml:space="preserve">Question 3</t>
  </si>
  <si>
    <t xml:space="preserve">For every Tier 4 system, who is the named executive and when did they last see the decision log?</t>
  </si>
  <si>
    <t xml:space="preserve">Question 4</t>
  </si>
  <si>
    <t xml:space="preserve">Which shadow AI find from last quarter is still not on the inventory, and why?</t>
  </si>
  <si>
    <t xml:space="preserve">Question 5</t>
  </si>
  <si>
    <t xml:space="preserve">If every autonomous action from the last thirty days had to be reversed today, which ones could be?</t>
  </si>
</sst>
</file>

<file path=xl/styles.xml><?xml version="1.0" encoding="utf-8"?>
<styleSheet xmlns="http://schemas.openxmlformats.org/spreadsheetml/2006/main">
  <numFmts count="5">
    <numFmt numFmtId="164" formatCode="General"/>
    <numFmt numFmtId="165" formatCode="#,##0"/>
    <numFmt numFmtId="166" formatCode="General"/>
    <numFmt numFmtId="167" formatCode="#,##0.0"/>
    <numFmt numFmtId="168" formatCode="0.0%"/>
  </numFmts>
  <fonts count="21">
    <font>
      <sz val="11"/>
      <color theme="1"/>
      <name val="Calibri"/>
      <family val="2"/>
      <charset val="1"/>
    </font>
    <font>
      <sz val="10"/>
      <name val="Arial"/>
      <family val="0"/>
    </font>
    <font>
      <sz val="10"/>
      <name val="Arial"/>
      <family val="0"/>
    </font>
    <font>
      <sz val="10"/>
      <name val="Arial"/>
      <family val="0"/>
    </font>
    <font>
      <b val="true"/>
      <sz val="15"/>
      <color rgb="FFFFFFFF"/>
      <name val="Arial"/>
      <family val="0"/>
      <charset val="1"/>
    </font>
    <font>
      <i val="true"/>
      <sz val="9.5"/>
      <color rgb="FF1A2A3A"/>
      <name val="Arial"/>
      <family val="0"/>
      <charset val="1"/>
    </font>
    <font>
      <b val="true"/>
      <sz val="10.5"/>
      <color rgb="FF1A2A3A"/>
      <name val="Arial"/>
      <family val="0"/>
      <charset val="1"/>
    </font>
    <font>
      <sz val="10"/>
      <name val="Arial"/>
      <family val="0"/>
      <charset val="1"/>
    </font>
    <font>
      <b val="true"/>
      <sz val="10"/>
      <color rgb="FF000000"/>
      <name val="Arial"/>
      <family val="0"/>
      <charset val="1"/>
    </font>
    <font>
      <sz val="9.5"/>
      <color rgb="FF000000"/>
      <name val="Arial"/>
      <family val="0"/>
      <charset val="1"/>
    </font>
    <font>
      <b val="true"/>
      <sz val="9"/>
      <color rgb="FF000000"/>
      <name val="Arial"/>
      <family val="0"/>
      <charset val="1"/>
    </font>
    <font>
      <sz val="9"/>
      <color rgb="FF000000"/>
      <name val="Arial"/>
      <family val="0"/>
      <charset val="1"/>
    </font>
    <font>
      <i val="true"/>
      <sz val="9.5"/>
      <name val="Arial"/>
      <family val="0"/>
      <charset val="1"/>
    </font>
    <font>
      <i val="true"/>
      <sz val="8"/>
      <color rgb="FF475569"/>
      <name val="Arial"/>
      <family val="0"/>
      <charset val="1"/>
    </font>
    <font>
      <b val="true"/>
      <sz val="9"/>
      <color rgb="FFFFFFFF"/>
      <name val="Arial"/>
      <family val="0"/>
      <charset val="1"/>
    </font>
    <font>
      <b val="true"/>
      <sz val="9.5"/>
      <color rgb="FF000000"/>
      <name val="Arial"/>
      <family val="0"/>
      <charset val="1"/>
    </font>
    <font>
      <i val="true"/>
      <sz val="8.5"/>
      <color rgb="FF555555"/>
      <name val="Arial"/>
      <family val="0"/>
      <charset val="1"/>
    </font>
    <font>
      <i val="true"/>
      <sz val="9.5"/>
      <color rgb="FF0000FF"/>
      <name val="Arial"/>
      <family val="0"/>
      <charset val="1"/>
    </font>
    <font>
      <sz val="9.5"/>
      <color rgb="FF0000FF"/>
      <name val="Arial"/>
      <family val="0"/>
      <charset val="1"/>
    </font>
    <font>
      <sz val="10"/>
      <name val="Arial"/>
      <family val="2"/>
    </font>
    <font>
      <sz val="8.5"/>
      <color rgb="FF000000"/>
      <name val="Arial"/>
      <family val="0"/>
      <charset val="1"/>
    </font>
  </fonts>
  <fills count="15">
    <fill>
      <patternFill patternType="none"/>
    </fill>
    <fill>
      <patternFill patternType="gray125"/>
    </fill>
    <fill>
      <patternFill patternType="solid">
        <fgColor rgb="FF7C3AED"/>
        <bgColor rgb="FF3366FF"/>
      </patternFill>
    </fill>
    <fill>
      <patternFill patternType="solid">
        <fgColor rgb="FFF5F7FA"/>
        <bgColor rgb="FFEEF2F7"/>
      </patternFill>
    </fill>
    <fill>
      <patternFill patternType="solid">
        <fgColor rgb="FFF7EFD3"/>
        <bgColor rgb="FFFDF2D0"/>
      </patternFill>
    </fill>
    <fill>
      <patternFill patternType="solid">
        <fgColor rgb="FFEAE6FA"/>
        <bgColor rgb="FFEEF2F7"/>
      </patternFill>
    </fill>
    <fill>
      <patternFill patternType="solid">
        <fgColor rgb="FFDCD3F7"/>
        <bgColor rgb="FFEAE6FA"/>
      </patternFill>
    </fill>
    <fill>
      <patternFill patternType="solid">
        <fgColor rgb="FFC9BCF2"/>
        <bgColor rgb="FFC8CDD4"/>
      </patternFill>
    </fill>
    <fill>
      <patternFill patternType="solid">
        <fgColor rgb="FFB7A4EE"/>
        <bgColor rgb="FF9999FF"/>
      </patternFill>
    </fill>
    <fill>
      <patternFill patternType="solid">
        <fgColor rgb="FF1A2A3A"/>
        <bgColor rgb="FF003366"/>
      </patternFill>
    </fill>
    <fill>
      <patternFill patternType="solid">
        <fgColor rgb="FFFFF9DB"/>
        <bgColor rgb="FFFDF2D0"/>
      </patternFill>
    </fill>
    <fill>
      <patternFill patternType="solid">
        <fgColor rgb="FFEEF2F7"/>
        <bgColor rgb="FFF5F7FA"/>
      </patternFill>
    </fill>
    <fill>
      <patternFill patternType="solid">
        <fgColor rgb="FFB91C1C"/>
        <bgColor rgb="FF922B21"/>
      </patternFill>
    </fill>
    <fill>
      <patternFill patternType="solid">
        <fgColor rgb="FFC9A227"/>
        <bgColor rgb="FF99CC00"/>
      </patternFill>
    </fill>
    <fill>
      <patternFill patternType="solid">
        <fgColor rgb="FF059669"/>
        <bgColor rgb="FF008080"/>
      </patternFill>
    </fill>
  </fills>
  <borders count="4">
    <border diagonalUp="false" diagonalDown="false">
      <left/>
      <right/>
      <top/>
      <bottom/>
      <diagonal/>
    </border>
    <border diagonalUp="false" diagonalDown="false">
      <left style="thin">
        <color rgb="FFC8CDD4"/>
      </left>
      <right style="thin">
        <color rgb="FFC8CDD4"/>
      </right>
      <top style="thin">
        <color rgb="FFC8CDD4"/>
      </top>
      <bottom style="thin">
        <color rgb="FFC8CDD4"/>
      </bottom>
      <diagonal/>
    </border>
    <border diagonalUp="false" diagonalDown="false">
      <left style="thin">
        <color rgb="FFC8CDD4"/>
      </left>
      <right/>
      <top style="thin">
        <color rgb="FFC8CDD4"/>
      </top>
      <bottom style="thin">
        <color rgb="FFC8CDD4"/>
      </bottom>
      <diagonal/>
    </border>
    <border diagonalUp="false" diagonalDown="false">
      <left style="thin">
        <color rgb="FFC8CDD4"/>
      </left>
      <right style="thin">
        <color rgb="FFC8CDD4"/>
      </right>
      <top style="thin">
        <color rgb="FFC8CDD4"/>
      </top>
      <bottom style="medium">
        <color rgb="FF1A2A3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true" applyAlignment="true" applyProtection="true">
      <alignment horizontal="left" vertical="center" textRotation="0" wrapText="false" indent="1" shrinkToFit="false"/>
      <protection locked="true" hidden="false"/>
    </xf>
    <xf numFmtId="164" fontId="5" fillId="3" borderId="0" xfId="0" applyFont="true" applyBorder="true" applyAlignment="true" applyProtection="true">
      <alignment horizontal="left" vertical="center" textRotation="0" wrapText="true" indent="1" shrinkToFit="false"/>
      <protection locked="true" hidden="false"/>
    </xf>
    <xf numFmtId="164" fontId="6" fillId="4" borderId="0" xfId="0" applyFont="true" applyBorder="true" applyAlignment="true" applyProtection="true">
      <alignment horizontal="left" vertical="center" textRotation="0" wrapText="false" indent="1" shrinkToFit="false"/>
      <protection locked="true" hidden="false"/>
    </xf>
    <xf numFmtId="164" fontId="7" fillId="0" borderId="0" xfId="0" applyFont="true" applyBorder="true" applyAlignment="true" applyProtection="true">
      <alignment horizontal="general" vertical="top" textRotation="0" wrapText="true" indent="1" shrinkToFit="false"/>
      <protection locked="true" hidden="false"/>
    </xf>
    <xf numFmtId="164" fontId="8" fillId="0" borderId="1" xfId="0" applyFont="true" applyBorder="true" applyAlignment="true" applyProtection="true">
      <alignment horizontal="left" vertical="top" textRotation="0" wrapText="true" indent="0" shrinkToFit="false"/>
      <protection locked="true" hidden="false"/>
    </xf>
    <xf numFmtId="164" fontId="9" fillId="0" borderId="2" xfId="0" applyFont="true" applyBorder="true" applyAlignment="true" applyProtection="true">
      <alignment horizontal="left" vertical="top" textRotation="0" wrapText="true" indent="0" shrinkToFit="false"/>
      <protection locked="true" hidden="false"/>
    </xf>
    <xf numFmtId="164" fontId="10" fillId="0" borderId="1" xfId="0" applyFont="true" applyBorder="true" applyAlignment="true" applyProtection="true">
      <alignment horizontal="left" vertical="top" textRotation="0" wrapText="true" indent="0" shrinkToFit="false"/>
      <protection locked="true" hidden="false"/>
    </xf>
    <xf numFmtId="164" fontId="11" fillId="0" borderId="2" xfId="0" applyFont="true" applyBorder="true" applyAlignment="true" applyProtection="true">
      <alignment horizontal="left" vertical="top" textRotation="0" wrapText="true" indent="0" shrinkToFit="false"/>
      <protection locked="true" hidden="false"/>
    </xf>
    <xf numFmtId="164" fontId="12" fillId="0" borderId="0" xfId="0" applyFont="true" applyBorder="true" applyAlignment="true" applyProtection="true">
      <alignment horizontal="general" vertical="top" textRotation="0" wrapText="true" indent="1" shrinkToFit="false"/>
      <protection locked="true" hidden="false"/>
    </xf>
    <xf numFmtId="164" fontId="13" fillId="3" borderId="0" xfId="0" applyFont="true" applyBorder="true" applyAlignment="true" applyProtection="true">
      <alignment horizontal="left" vertical="top" textRotation="0" wrapText="true" indent="1" shrinkToFit="false"/>
      <protection locked="true" hidden="false"/>
    </xf>
    <xf numFmtId="164" fontId="14" fillId="2" borderId="3" xfId="0" applyFont="true" applyBorder="true" applyAlignment="true" applyProtection="true">
      <alignment horizontal="center" vertical="center" textRotation="0" wrapText="true" indent="0" shrinkToFit="false"/>
      <protection locked="true" hidden="false"/>
    </xf>
    <xf numFmtId="164" fontId="15" fillId="3" borderId="1" xfId="0" applyFont="true" applyBorder="true" applyAlignment="true" applyProtection="true">
      <alignment horizontal="center" vertical="top" textRotation="0" wrapText="true" indent="0" shrinkToFit="false"/>
      <protection locked="true" hidden="false"/>
    </xf>
    <xf numFmtId="164" fontId="15" fillId="0" borderId="1" xfId="0" applyFont="true" applyBorder="true" applyAlignment="true" applyProtection="true">
      <alignment horizontal="left" vertical="top" textRotation="0" wrapText="true" indent="0" shrinkToFit="false"/>
      <protection locked="true" hidden="false"/>
    </xf>
    <xf numFmtId="164" fontId="9" fillId="0" borderId="1" xfId="0" applyFont="true" applyBorder="true" applyAlignment="true" applyProtection="true">
      <alignment horizontal="left" vertical="top" textRotation="0" wrapText="true" indent="0" shrinkToFit="false"/>
      <protection locked="true" hidden="false"/>
    </xf>
    <xf numFmtId="164" fontId="9" fillId="0" borderId="1" xfId="0" applyFont="true" applyBorder="true" applyAlignment="true" applyProtection="true">
      <alignment horizontal="center" vertical="top" textRotation="0" wrapText="true" indent="0" shrinkToFit="false"/>
      <protection locked="true" hidden="false"/>
    </xf>
    <xf numFmtId="164" fontId="15" fillId="5" borderId="1" xfId="0" applyFont="true" applyBorder="true" applyAlignment="true" applyProtection="true">
      <alignment horizontal="center" vertical="top" textRotation="0" wrapText="true" indent="0" shrinkToFit="false"/>
      <protection locked="true" hidden="false"/>
    </xf>
    <xf numFmtId="164" fontId="15" fillId="6" borderId="1" xfId="0" applyFont="true" applyBorder="true" applyAlignment="true" applyProtection="true">
      <alignment horizontal="center" vertical="top" textRotation="0" wrapText="true" indent="0" shrinkToFit="false"/>
      <protection locked="true" hidden="false"/>
    </xf>
    <xf numFmtId="164" fontId="15" fillId="7" borderId="1" xfId="0" applyFont="true" applyBorder="true" applyAlignment="true" applyProtection="true">
      <alignment horizontal="center" vertical="top" textRotation="0" wrapText="true" indent="0" shrinkToFit="false"/>
      <protection locked="true" hidden="false"/>
    </xf>
    <xf numFmtId="164" fontId="15" fillId="8" borderId="1" xfId="0" applyFont="true" applyBorder="true" applyAlignment="true" applyProtection="true">
      <alignment horizontal="center" vertical="top" textRotation="0" wrapText="true" indent="0" shrinkToFit="false"/>
      <protection locked="true" hidden="false"/>
    </xf>
    <xf numFmtId="164" fontId="16" fillId="0" borderId="0" xfId="0" applyFont="true" applyBorder="true" applyAlignment="true" applyProtection="true">
      <alignment horizontal="left" vertical="top" textRotation="0" wrapText="true" indent="1" shrinkToFit="false"/>
      <protection locked="true" hidden="false"/>
    </xf>
    <xf numFmtId="164" fontId="14" fillId="9" borderId="3" xfId="0" applyFont="true" applyBorder="true" applyAlignment="true" applyProtection="true">
      <alignment horizontal="center" vertical="center" textRotation="0" wrapText="true" indent="0" shrinkToFit="false"/>
      <protection locked="true" hidden="false"/>
    </xf>
    <xf numFmtId="164" fontId="15" fillId="0" borderId="1" xfId="0" applyFont="true" applyBorder="true" applyAlignment="true" applyProtection="true">
      <alignment horizontal="center" vertical="top" textRotation="0" wrapText="true" indent="0" shrinkToFit="false"/>
      <protection locked="true" hidden="false"/>
    </xf>
    <xf numFmtId="164" fontId="4" fillId="9" borderId="0" xfId="0" applyFont="true" applyBorder="true" applyAlignment="true" applyProtection="true">
      <alignment horizontal="left" vertical="center" textRotation="0" wrapText="false" indent="1" shrinkToFit="false"/>
      <protection locked="true" hidden="false"/>
    </xf>
    <xf numFmtId="164" fontId="17" fillId="10" borderId="1" xfId="0" applyFont="true" applyBorder="true" applyAlignment="true" applyProtection="true">
      <alignment horizontal="left" vertical="top" textRotation="0" wrapText="true" indent="0" shrinkToFit="false"/>
      <protection locked="true" hidden="false"/>
    </xf>
    <xf numFmtId="165" fontId="17" fillId="10" borderId="1" xfId="0" applyFont="true" applyBorder="true" applyAlignment="true" applyProtection="true">
      <alignment horizontal="center" vertical="top" textRotation="0" wrapText="true" indent="0" shrinkToFit="false"/>
      <protection locked="true" hidden="false"/>
    </xf>
    <xf numFmtId="166" fontId="9" fillId="11" borderId="1" xfId="0" applyFont="true" applyBorder="true" applyAlignment="true" applyProtection="true">
      <alignment horizontal="center" vertical="top" textRotation="0" wrapText="true" indent="0" shrinkToFit="false"/>
      <protection locked="true" hidden="false"/>
    </xf>
    <xf numFmtId="166" fontId="15" fillId="11" borderId="1" xfId="0" applyFont="true" applyBorder="true" applyAlignment="true" applyProtection="true">
      <alignment horizontal="center" vertical="top" textRotation="0" wrapText="true" indent="0" shrinkToFit="false"/>
      <protection locked="true" hidden="false"/>
    </xf>
    <xf numFmtId="164" fontId="9" fillId="11" borderId="1" xfId="0" applyFont="true" applyBorder="true" applyAlignment="true" applyProtection="true">
      <alignment horizontal="left" vertical="top" textRotation="0" wrapText="true" indent="0" shrinkToFit="false"/>
      <protection locked="true" hidden="false"/>
    </xf>
    <xf numFmtId="164" fontId="15" fillId="11" borderId="1" xfId="0" applyFont="true" applyBorder="true" applyAlignment="true" applyProtection="true">
      <alignment horizontal="center" vertical="top" textRotation="0" wrapText="true" indent="0" shrinkToFit="false"/>
      <protection locked="true" hidden="false"/>
    </xf>
    <xf numFmtId="164" fontId="18" fillId="10" borderId="1" xfId="0" applyFont="true" applyBorder="true" applyAlignment="true" applyProtection="true">
      <alignment horizontal="left" vertical="top" textRotation="0" wrapText="true" indent="0" shrinkToFit="false"/>
      <protection locked="true" hidden="false"/>
    </xf>
    <xf numFmtId="165" fontId="18" fillId="10" borderId="1" xfId="0" applyFont="true" applyBorder="true" applyAlignment="true" applyProtection="true">
      <alignment horizontal="center" vertical="top" textRotation="0" wrapText="true" indent="0" shrinkToFit="false"/>
      <protection locked="true" hidden="false"/>
    </xf>
    <xf numFmtId="164" fontId="4" fillId="12" borderId="0" xfId="0" applyFont="true" applyBorder="true" applyAlignment="true" applyProtection="true">
      <alignment horizontal="left" vertical="center" textRotation="0" wrapText="false" indent="1" shrinkToFit="false"/>
      <protection locked="true" hidden="false"/>
    </xf>
    <xf numFmtId="164" fontId="14" fillId="12" borderId="3" xfId="0" applyFont="true" applyBorder="true" applyAlignment="true" applyProtection="true">
      <alignment horizontal="center" vertical="center" textRotation="0" wrapText="true" indent="0" shrinkToFit="false"/>
      <protection locked="true" hidden="false"/>
    </xf>
    <xf numFmtId="164" fontId="4" fillId="13" borderId="0" xfId="0" applyFont="true" applyBorder="true" applyAlignment="true" applyProtection="true">
      <alignment horizontal="left" vertical="center" textRotation="0" wrapText="false" indent="1" shrinkToFit="false"/>
      <protection locked="true" hidden="false"/>
    </xf>
    <xf numFmtId="167" fontId="15" fillId="11" borderId="1"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left" vertical="top" textRotation="0" wrapText="true" indent="0" shrinkToFit="false"/>
      <protection locked="true" hidden="false"/>
    </xf>
    <xf numFmtId="165" fontId="9" fillId="11" borderId="1" xfId="0" applyFont="true" applyBorder="true" applyAlignment="true" applyProtection="true">
      <alignment horizontal="center" vertical="top" textRotation="0" wrapText="true" indent="0" shrinkToFit="false"/>
      <protection locked="true" hidden="false"/>
    </xf>
    <xf numFmtId="168" fontId="9" fillId="11" borderId="1" xfId="0" applyFont="true" applyBorder="true" applyAlignment="true" applyProtection="true">
      <alignment horizontal="center" vertical="top" textRotation="0" wrapText="true" indent="0" shrinkToFit="false"/>
      <protection locked="true" hidden="false"/>
    </xf>
    <xf numFmtId="165" fontId="15" fillId="11" borderId="1" xfId="0" applyFont="true" applyBorder="true" applyAlignment="true" applyProtection="true">
      <alignment horizontal="center" vertical="top" textRotation="0" wrapText="true" indent="0" shrinkToFit="false"/>
      <protection locked="true" hidden="false"/>
    </xf>
    <xf numFmtId="164" fontId="14" fillId="14" borderId="3"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patternType="solid">
          <fgColor rgb="FF1A2A3A"/>
          <bgColor rgb="FF000000"/>
        </patternFill>
      </fill>
    </dxf>
    <dxf>
      <fill>
        <patternFill patternType="solid">
          <fgColor rgb="FFFFF9DB"/>
          <bgColor rgb="FF000000"/>
        </patternFill>
      </fill>
    </dxf>
    <dxf>
      <fill>
        <patternFill patternType="solid">
          <fgColor rgb="FF0000FF"/>
          <bgColor rgb="FF000000"/>
        </patternFill>
      </fill>
    </dxf>
    <dxf>
      <fill>
        <patternFill patternType="solid">
          <fgColor rgb="FFFFFFFF"/>
          <bgColor rgb="FF000000"/>
        </patternFill>
      </fill>
    </dxf>
    <dxf>
      <fill>
        <patternFill patternType="solid">
          <fgColor rgb="FFEEF2F7"/>
          <bgColor rgb="FF000000"/>
        </patternFill>
      </fill>
    </dxf>
    <dxf>
      <fill>
        <patternFill patternType="solid">
          <fgColor rgb="FF000000"/>
          <bgColor rgb="FF000000"/>
        </patternFill>
      </fill>
    </dxf>
    <dxf>
      <fill>
        <patternFill patternType="solid">
          <fgColor rgb="FFFDF2D0"/>
          <bgColor rgb="FF000000"/>
        </patternFill>
      </fill>
    </dxf>
    <dxf>
      <fill>
        <patternFill patternType="solid">
          <fgColor rgb="FFFADBD8"/>
          <bgColor rgb="FF000000"/>
        </patternFill>
      </fill>
    </dxf>
    <dxf>
      <fill>
        <patternFill patternType="solid">
          <fgColor rgb="FF922B21"/>
          <bgColor rgb="FF000000"/>
        </patternFill>
      </fill>
    </dxf>
    <dxf>
      <font>
        <name val="Arial"/>
        <charset val="1"/>
        <family val="0"/>
        <b val="1"/>
        <color rgb="FF922B21"/>
        <sz val="9"/>
      </font>
      <fill>
        <patternFill>
          <bgColor rgb="FFFADBD8"/>
        </patternFill>
      </fill>
    </dxf>
    <dxf>
      <fill>
        <patternFill>
          <bgColor rgb="FFDCF0E4"/>
        </patternFill>
      </fill>
    </dxf>
    <dxf>
      <fill>
        <patternFill>
          <bgColor rgb="FFFDF2D0"/>
        </patternFill>
      </fill>
    </dxf>
  </dxfs>
  <colors>
    <indexedColors>
      <rgbColor rgb="FF000000"/>
      <rgbColor rgb="FFFFFFFF"/>
      <rgbColor rgb="FFFF0000"/>
      <rgbColor rgb="FF00FF00"/>
      <rgbColor rgb="FF0000FF"/>
      <rgbColor rgb="FFF7EFD3"/>
      <rgbColor rgb="FFFF00FF"/>
      <rgbColor rgb="FF00FFFF"/>
      <rgbColor rgb="FF800000"/>
      <rgbColor rgb="FF008000"/>
      <rgbColor rgb="FF000080"/>
      <rgbColor rgb="FF808000"/>
      <rgbColor rgb="FF800080"/>
      <rgbColor rgb="FF059669"/>
      <rgbColor rgb="FFC8CDD4"/>
      <rgbColor rgb="FF808080"/>
      <rgbColor rgb="FF9999FF"/>
      <rgbColor rgb="FFB91C1C"/>
      <rgbColor rgb="FFFFF9DB"/>
      <rgbColor rgb="FFEEF2F7"/>
      <rgbColor rgb="FF660066"/>
      <rgbColor rgb="FFFF8080"/>
      <rgbColor rgb="FF0066CC"/>
      <rgbColor rgb="FFDCD3F7"/>
      <rgbColor rgb="FF000080"/>
      <rgbColor rgb="FFFF00FF"/>
      <rgbColor rgb="FFFFFF00"/>
      <rgbColor rgb="FF00FFFF"/>
      <rgbColor rgb="FF800080"/>
      <rgbColor rgb="FF800000"/>
      <rgbColor rgb="FF008080"/>
      <rgbColor rgb="FF0000FF"/>
      <rgbColor rgb="FF00CCFF"/>
      <rgbColor rgb="FFF5F7FA"/>
      <rgbColor rgb="FFDCF0E4"/>
      <rgbColor rgb="FFFDF2D0"/>
      <rgbColor rgb="FFC9BCF2"/>
      <rgbColor rgb="FFEAE6FA"/>
      <rgbColor rgb="FFB7A4EE"/>
      <rgbColor rgb="FFFADBD8"/>
      <rgbColor rgb="FF3366FF"/>
      <rgbColor rgb="FF33CCCC"/>
      <rgbColor rgb="FF99CC00"/>
      <rgbColor rgb="FFFFCC00"/>
      <rgbColor rgb="FFC9A227"/>
      <rgbColor rgb="FFFF6600"/>
      <rgbColor rgb="FF475569"/>
      <rgbColor rgb="FF969696"/>
      <rgbColor rgb="FF003366"/>
      <rgbColor rgb="FF339966"/>
      <rgbColor rgb="FF003300"/>
      <rgbColor rgb="FF333300"/>
      <rgbColor rgb="FF922B21"/>
      <rgbColor rgb="FF7C3AED"/>
      <rgbColor rgb="FF555555"/>
      <rgbColor rgb="FF1A2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C3AED"/>
    <pageSetUpPr fitToPage="true"/>
  </sheetPr>
  <dimension ref="A1:H2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8" min="2" style="1" width="20"/>
  </cols>
  <sheetData>
    <row r="1" customFormat="false" ht="30" hidden="false" customHeight="true" outlineLevel="0" collapsed="false">
      <c r="A1" s="2" t="s">
        <v>0</v>
      </c>
      <c r="B1" s="2"/>
      <c r="C1" s="2"/>
      <c r="D1" s="2"/>
      <c r="E1" s="2"/>
      <c r="F1" s="2"/>
      <c r="G1" s="2"/>
      <c r="H1" s="2"/>
    </row>
    <row r="2" customFormat="false" ht="25.5" hidden="false" customHeight="true" outlineLevel="0" collapsed="false">
      <c r="A2" s="3" t="s">
        <v>1</v>
      </c>
      <c r="B2" s="3"/>
      <c r="C2" s="3"/>
      <c r="D2" s="3"/>
      <c r="E2" s="3"/>
      <c r="F2" s="3"/>
      <c r="G2" s="3"/>
      <c r="H2" s="3"/>
    </row>
    <row r="4" customFormat="false" ht="21.75" hidden="false" customHeight="true" outlineLevel="0" collapsed="false">
      <c r="A4" s="4" t="s">
        <v>2</v>
      </c>
      <c r="B4" s="4"/>
      <c r="C4" s="4"/>
      <c r="D4" s="4"/>
      <c r="E4" s="4"/>
      <c r="F4" s="4"/>
      <c r="G4" s="4"/>
      <c r="H4" s="4"/>
    </row>
    <row r="5" customFormat="false" ht="45.75" hidden="false" customHeight="true" outlineLevel="0" collapsed="false">
      <c r="A5" s="5" t="s">
        <v>3</v>
      </c>
      <c r="B5" s="5"/>
      <c r="C5" s="5"/>
      <c r="D5" s="5"/>
      <c r="E5" s="5"/>
      <c r="F5" s="5"/>
      <c r="G5" s="5"/>
      <c r="H5" s="5"/>
    </row>
    <row r="6" customFormat="false" ht="45.75" hidden="false" customHeight="true" outlineLevel="0" collapsed="false">
      <c r="A6" s="5" t="s">
        <v>4</v>
      </c>
      <c r="B6" s="5"/>
      <c r="C6" s="5"/>
      <c r="D6" s="5"/>
      <c r="E6" s="5"/>
      <c r="F6" s="5"/>
      <c r="G6" s="5"/>
      <c r="H6" s="5"/>
    </row>
    <row r="7" customFormat="false" ht="45.75" hidden="false" customHeight="true" outlineLevel="0" collapsed="false">
      <c r="A7" s="5" t="s">
        <v>5</v>
      </c>
      <c r="B7" s="5"/>
      <c r="C7" s="5"/>
      <c r="D7" s="5"/>
      <c r="E7" s="5"/>
      <c r="F7" s="5"/>
      <c r="G7" s="5"/>
      <c r="H7" s="5"/>
    </row>
    <row r="9" customFormat="false" ht="21.75" hidden="false" customHeight="true" outlineLevel="0" collapsed="false">
      <c r="A9" s="4" t="s">
        <v>6</v>
      </c>
      <c r="B9" s="4"/>
      <c r="C9" s="4"/>
      <c r="D9" s="4"/>
      <c r="E9" s="4"/>
      <c r="F9" s="4"/>
      <c r="G9" s="4"/>
      <c r="H9" s="4"/>
    </row>
    <row r="10" customFormat="false" ht="39.75" hidden="false" customHeight="true" outlineLevel="0" collapsed="false">
      <c r="A10" s="6" t="s">
        <v>7</v>
      </c>
      <c r="B10" s="7" t="s">
        <v>8</v>
      </c>
      <c r="C10" s="7"/>
      <c r="D10" s="7"/>
      <c r="E10" s="7"/>
      <c r="F10" s="7"/>
      <c r="G10" s="7"/>
      <c r="H10" s="7"/>
    </row>
    <row r="11" customFormat="false" ht="39.75" hidden="false" customHeight="true" outlineLevel="0" collapsed="false">
      <c r="A11" s="6" t="s">
        <v>9</v>
      </c>
      <c r="B11" s="7" t="s">
        <v>10</v>
      </c>
      <c r="C11" s="7"/>
      <c r="D11" s="7"/>
      <c r="E11" s="7"/>
      <c r="F11" s="7"/>
      <c r="G11" s="7"/>
      <c r="H11" s="7"/>
    </row>
    <row r="12" customFormat="false" ht="39.75" hidden="false" customHeight="true" outlineLevel="0" collapsed="false">
      <c r="A12" s="6" t="s">
        <v>11</v>
      </c>
      <c r="B12" s="7" t="s">
        <v>12</v>
      </c>
      <c r="C12" s="7"/>
      <c r="D12" s="7"/>
      <c r="E12" s="7"/>
      <c r="F12" s="7"/>
      <c r="G12" s="7"/>
      <c r="H12" s="7"/>
    </row>
    <row r="13" customFormat="false" ht="39.75" hidden="false" customHeight="true" outlineLevel="0" collapsed="false">
      <c r="A13" s="6" t="s">
        <v>13</v>
      </c>
      <c r="B13" s="7" t="s">
        <v>14</v>
      </c>
      <c r="C13" s="7"/>
      <c r="D13" s="7"/>
      <c r="E13" s="7"/>
      <c r="F13" s="7"/>
      <c r="G13" s="7"/>
      <c r="H13" s="7"/>
    </row>
    <row r="14" customFormat="false" ht="39.75" hidden="false" customHeight="true" outlineLevel="0" collapsed="false">
      <c r="A14" s="6" t="s">
        <v>15</v>
      </c>
      <c r="B14" s="7" t="s">
        <v>16</v>
      </c>
      <c r="C14" s="7"/>
      <c r="D14" s="7"/>
      <c r="E14" s="7"/>
      <c r="F14" s="7"/>
      <c r="G14" s="7"/>
      <c r="H14" s="7"/>
    </row>
    <row r="16" customFormat="false" ht="21.75" hidden="false" customHeight="true" outlineLevel="0" collapsed="false">
      <c r="A16" s="4" t="s">
        <v>17</v>
      </c>
      <c r="B16" s="4"/>
      <c r="C16" s="4"/>
      <c r="D16" s="4"/>
      <c r="E16" s="4"/>
      <c r="F16" s="4"/>
      <c r="G16" s="4"/>
      <c r="H16" s="4"/>
    </row>
    <row r="17" customFormat="false" ht="24" hidden="false" customHeight="true" outlineLevel="0" collapsed="false">
      <c r="A17" s="8" t="s">
        <v>18</v>
      </c>
      <c r="B17" s="9" t="s">
        <v>19</v>
      </c>
      <c r="C17" s="9"/>
      <c r="D17" s="9"/>
      <c r="E17" s="9"/>
      <c r="F17" s="9"/>
      <c r="G17" s="9"/>
      <c r="H17" s="9"/>
    </row>
    <row r="18" customFormat="false" ht="24" hidden="false" customHeight="true" outlineLevel="0" collapsed="false">
      <c r="A18" s="8" t="s">
        <v>20</v>
      </c>
      <c r="B18" s="9" t="s">
        <v>21</v>
      </c>
      <c r="C18" s="9"/>
      <c r="D18" s="9"/>
      <c r="E18" s="9"/>
      <c r="F18" s="9"/>
      <c r="G18" s="9"/>
      <c r="H18" s="9"/>
    </row>
    <row r="19" customFormat="false" ht="24" hidden="false" customHeight="true" outlineLevel="0" collapsed="false">
      <c r="A19" s="8" t="s">
        <v>22</v>
      </c>
      <c r="B19" s="9" t="s">
        <v>23</v>
      </c>
      <c r="C19" s="9"/>
      <c r="D19" s="9"/>
      <c r="E19" s="9"/>
      <c r="F19" s="9"/>
      <c r="G19" s="9"/>
      <c r="H19" s="9"/>
    </row>
    <row r="20" customFormat="false" ht="24" hidden="false" customHeight="true" outlineLevel="0" collapsed="false">
      <c r="A20" s="8" t="s">
        <v>24</v>
      </c>
      <c r="B20" s="9" t="s">
        <v>25</v>
      </c>
      <c r="C20" s="9"/>
      <c r="D20" s="9"/>
      <c r="E20" s="9"/>
      <c r="F20" s="9"/>
      <c r="G20" s="9"/>
      <c r="H20" s="9"/>
    </row>
    <row r="22" customFormat="false" ht="21.75" hidden="false" customHeight="true" outlineLevel="0" collapsed="false">
      <c r="A22" s="4" t="s">
        <v>26</v>
      </c>
      <c r="B22" s="4"/>
      <c r="C22" s="4"/>
      <c r="D22" s="4"/>
      <c r="E22" s="4"/>
      <c r="F22" s="4"/>
      <c r="G22" s="4"/>
      <c r="H22" s="4"/>
    </row>
    <row r="23" customFormat="false" ht="15" hidden="false" customHeight="true" outlineLevel="0" collapsed="false">
      <c r="A23" s="10" t="s">
        <v>27</v>
      </c>
      <c r="B23" s="10"/>
      <c r="C23" s="10"/>
      <c r="D23" s="10"/>
      <c r="E23" s="10"/>
      <c r="F23" s="10"/>
      <c r="G23" s="10"/>
      <c r="H23" s="10"/>
    </row>
    <row r="24" customFormat="false" ht="15" hidden="false" customHeight="true" outlineLevel="0" collapsed="false">
      <c r="A24" s="10"/>
      <c r="B24" s="10"/>
      <c r="C24" s="10"/>
      <c r="D24" s="10"/>
      <c r="E24" s="10"/>
      <c r="F24" s="10"/>
      <c r="G24" s="10"/>
      <c r="H24" s="10"/>
    </row>
    <row r="26" customFormat="false" ht="15" hidden="false" customHeight="true" outlineLevel="0" collapsed="false">
      <c r="A26" s="11" t="s">
        <v>28</v>
      </c>
      <c r="B26" s="11"/>
      <c r="C26" s="11"/>
      <c r="D26" s="11"/>
      <c r="E26" s="11"/>
      <c r="F26" s="11"/>
      <c r="G26" s="11"/>
      <c r="H26" s="11"/>
    </row>
    <row r="27" customFormat="false" ht="15" hidden="false" customHeight="true" outlineLevel="0" collapsed="false">
      <c r="A27" s="11"/>
      <c r="B27" s="11"/>
      <c r="C27" s="11"/>
      <c r="D27" s="11"/>
      <c r="E27" s="11"/>
      <c r="F27" s="11"/>
      <c r="G27" s="11"/>
      <c r="H27" s="11"/>
    </row>
  </sheetData>
  <mergeCells count="20">
    <mergeCell ref="A1:H1"/>
    <mergeCell ref="A2:H2"/>
    <mergeCell ref="A4:H4"/>
    <mergeCell ref="A5:H5"/>
    <mergeCell ref="A6:H6"/>
    <mergeCell ref="A7:H7"/>
    <mergeCell ref="A9:H9"/>
    <mergeCell ref="B10:H10"/>
    <mergeCell ref="B11:H11"/>
    <mergeCell ref="B12:H12"/>
    <mergeCell ref="B13:H13"/>
    <mergeCell ref="B14:H14"/>
    <mergeCell ref="A16:H16"/>
    <mergeCell ref="B17:H17"/>
    <mergeCell ref="B18:H18"/>
    <mergeCell ref="B19:H19"/>
    <mergeCell ref="B20:H20"/>
    <mergeCell ref="A22:H22"/>
    <mergeCell ref="A23:H24"/>
    <mergeCell ref="A26:H27"/>
  </mergeCells>
  <printOptions headings="false" gridLines="false" gridLinesSet="true" horizontalCentered="true" verticalCentered="false"/>
  <pageMargins left="0.4" right="0.4" top="0.5" bottom="0.5" header="0.511811023622047" footer="0.25"/>
  <pageSetup paperSize="1" scale="100" fitToWidth="1" fitToHeight="0" pageOrder="downThenOver" orientation="portrait"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C3AED"/>
    <pageSetUpPr fitToPage="true"/>
  </sheetPr>
  <dimension ref="A1:F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5" topLeftCell="A3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26"/>
    <col collapsed="false" customWidth="true" hidden="false" outlineLevel="0" max="4" min="3" style="1" width="34"/>
    <col collapsed="false" customWidth="true" hidden="false" outlineLevel="0" max="5" min="5" style="1" width="30"/>
    <col collapsed="false" customWidth="true" hidden="false" outlineLevel="0" max="6" min="6" style="1" width="12"/>
  </cols>
  <sheetData>
    <row r="1" customFormat="false" ht="30" hidden="false" customHeight="true" outlineLevel="0" collapsed="false">
      <c r="A1" s="2" t="s">
        <v>29</v>
      </c>
      <c r="B1" s="2"/>
      <c r="C1" s="2"/>
      <c r="D1" s="2"/>
      <c r="E1" s="2"/>
      <c r="F1" s="2"/>
    </row>
    <row r="2" customFormat="false" ht="25.5" hidden="false" customHeight="true" outlineLevel="0" collapsed="false">
      <c r="A2" s="3" t="s">
        <v>30</v>
      </c>
      <c r="B2" s="3"/>
      <c r="C2" s="3"/>
      <c r="D2" s="3"/>
      <c r="E2" s="3"/>
      <c r="F2" s="3"/>
    </row>
    <row r="4" customFormat="false" ht="33.75" hidden="false" customHeight="true" outlineLevel="0" collapsed="false">
      <c r="A4" s="12" t="s">
        <v>31</v>
      </c>
      <c r="B4" s="12" t="s">
        <v>32</v>
      </c>
      <c r="C4" s="12" t="s">
        <v>33</v>
      </c>
      <c r="D4" s="12" t="s">
        <v>34</v>
      </c>
      <c r="E4" s="12" t="s">
        <v>35</v>
      </c>
      <c r="F4" s="12" t="s">
        <v>36</v>
      </c>
    </row>
    <row r="5" customFormat="false" ht="55.5" hidden="false" customHeight="true" outlineLevel="0" collapsed="false">
      <c r="A5" s="13" t="s">
        <v>37</v>
      </c>
      <c r="B5" s="14" t="s">
        <v>38</v>
      </c>
      <c r="C5" s="15" t="s">
        <v>39</v>
      </c>
      <c r="D5" s="15" t="s">
        <v>40</v>
      </c>
      <c r="E5" s="15" t="s">
        <v>41</v>
      </c>
      <c r="F5" s="16" t="n">
        <v>0</v>
      </c>
    </row>
    <row r="6" customFormat="false" ht="55.5" hidden="false" customHeight="true" outlineLevel="0" collapsed="false">
      <c r="A6" s="13" t="s">
        <v>42</v>
      </c>
      <c r="B6" s="14" t="s">
        <v>43</v>
      </c>
      <c r="C6" s="15" t="s">
        <v>44</v>
      </c>
      <c r="D6" s="15" t="s">
        <v>45</v>
      </c>
      <c r="E6" s="15" t="s">
        <v>46</v>
      </c>
      <c r="F6" s="16" t="n">
        <v>1</v>
      </c>
    </row>
    <row r="7" customFormat="false" ht="55.5" hidden="false" customHeight="true" outlineLevel="0" collapsed="false">
      <c r="A7" s="17" t="s">
        <v>47</v>
      </c>
      <c r="B7" s="14" t="s">
        <v>48</v>
      </c>
      <c r="C7" s="15" t="s">
        <v>49</v>
      </c>
      <c r="D7" s="15" t="s">
        <v>50</v>
      </c>
      <c r="E7" s="15" t="s">
        <v>51</v>
      </c>
      <c r="F7" s="16" t="n">
        <v>2</v>
      </c>
    </row>
    <row r="8" customFormat="false" ht="55.5" hidden="false" customHeight="true" outlineLevel="0" collapsed="false">
      <c r="A8" s="18" t="s">
        <v>52</v>
      </c>
      <c r="B8" s="14" t="s">
        <v>53</v>
      </c>
      <c r="C8" s="15" t="s">
        <v>54</v>
      </c>
      <c r="D8" s="15" t="s">
        <v>55</v>
      </c>
      <c r="E8" s="15" t="s">
        <v>56</v>
      </c>
      <c r="F8" s="16" t="n">
        <v>4</v>
      </c>
    </row>
    <row r="9" customFormat="false" ht="55.5" hidden="false" customHeight="true" outlineLevel="0" collapsed="false">
      <c r="A9" s="19" t="s">
        <v>57</v>
      </c>
      <c r="B9" s="14" t="s">
        <v>58</v>
      </c>
      <c r="C9" s="15" t="s">
        <v>59</v>
      </c>
      <c r="D9" s="15" t="s">
        <v>60</v>
      </c>
      <c r="E9" s="15" t="s">
        <v>61</v>
      </c>
      <c r="F9" s="16" t="n">
        <v>6</v>
      </c>
    </row>
    <row r="10" customFormat="false" ht="55.5" hidden="false" customHeight="true" outlineLevel="0" collapsed="false">
      <c r="A10" s="20" t="s">
        <v>62</v>
      </c>
      <c r="B10" s="14" t="s">
        <v>63</v>
      </c>
      <c r="C10" s="15" t="s">
        <v>64</v>
      </c>
      <c r="D10" s="15" t="s">
        <v>65</v>
      </c>
      <c r="E10" s="15" t="s">
        <v>66</v>
      </c>
      <c r="F10" s="16" t="n">
        <v>8</v>
      </c>
    </row>
    <row r="12" customFormat="false" ht="30" hidden="false" customHeight="true" outlineLevel="0" collapsed="false">
      <c r="A12" s="21" t="s">
        <v>67</v>
      </c>
      <c r="B12" s="21"/>
      <c r="C12" s="21"/>
      <c r="D12" s="21"/>
      <c r="E12" s="21"/>
      <c r="F12" s="21"/>
    </row>
    <row r="14" customFormat="false" ht="21.75" hidden="false" customHeight="true" outlineLevel="0" collapsed="false">
      <c r="A14" s="4" t="s">
        <v>68</v>
      </c>
      <c r="B14" s="4"/>
      <c r="C14" s="4"/>
      <c r="D14" s="4"/>
      <c r="E14" s="4"/>
      <c r="F14" s="4"/>
    </row>
    <row r="15" customFormat="false" ht="21.75" hidden="false" customHeight="true" outlineLevel="0" collapsed="false">
      <c r="A15" s="22" t="s">
        <v>69</v>
      </c>
      <c r="B15" s="22" t="s">
        <v>70</v>
      </c>
      <c r="C15" s="22" t="s">
        <v>71</v>
      </c>
      <c r="D15" s="22"/>
      <c r="E15" s="22"/>
      <c r="F15" s="22"/>
    </row>
    <row r="16" customFormat="false" ht="15.75" hidden="false" customHeight="true" outlineLevel="0" collapsed="false">
      <c r="A16" s="14" t="s">
        <v>72</v>
      </c>
      <c r="B16" s="15" t="s">
        <v>73</v>
      </c>
      <c r="C16" s="16" t="n">
        <v>0</v>
      </c>
    </row>
    <row r="17" customFormat="false" ht="15.75" hidden="false" customHeight="true" outlineLevel="0" collapsed="false">
      <c r="A17" s="15"/>
      <c r="B17" s="15" t="s">
        <v>74</v>
      </c>
      <c r="C17" s="16" t="n">
        <v>2</v>
      </c>
    </row>
    <row r="18" customFormat="false" ht="15.75" hidden="false" customHeight="true" outlineLevel="0" collapsed="false">
      <c r="A18" s="15"/>
      <c r="B18" s="15" t="s">
        <v>75</v>
      </c>
      <c r="C18" s="16" t="n">
        <v>4</v>
      </c>
    </row>
    <row r="19" customFormat="false" ht="15.75" hidden="false" customHeight="true" outlineLevel="0" collapsed="false">
      <c r="A19" s="15"/>
      <c r="B19" s="15" t="s">
        <v>76</v>
      </c>
      <c r="C19" s="16" t="n">
        <v>4</v>
      </c>
    </row>
    <row r="20" customFormat="false" ht="15.75" hidden="false" customHeight="true" outlineLevel="0" collapsed="false">
      <c r="A20" s="14" t="s">
        <v>77</v>
      </c>
      <c r="B20" s="15" t="s">
        <v>78</v>
      </c>
      <c r="C20" s="16" t="n">
        <v>0</v>
      </c>
    </row>
    <row r="21" customFormat="false" ht="15.75" hidden="false" customHeight="true" outlineLevel="0" collapsed="false">
      <c r="A21" s="15"/>
      <c r="B21" s="15" t="s">
        <v>79</v>
      </c>
      <c r="C21" s="16" t="n">
        <v>1</v>
      </c>
    </row>
    <row r="22" customFormat="false" ht="15.75" hidden="false" customHeight="true" outlineLevel="0" collapsed="false">
      <c r="A22" s="15"/>
      <c r="B22" s="15" t="s">
        <v>80</v>
      </c>
      <c r="C22" s="16" t="n">
        <v>2</v>
      </c>
    </row>
    <row r="23" customFormat="false" ht="15.75" hidden="false" customHeight="true" outlineLevel="0" collapsed="false">
      <c r="A23" s="15"/>
      <c r="B23" s="15" t="s">
        <v>81</v>
      </c>
      <c r="C23" s="16" t="n">
        <v>3</v>
      </c>
    </row>
    <row r="24" customFormat="false" ht="15.75" hidden="false" customHeight="true" outlineLevel="0" collapsed="false">
      <c r="A24" s="15"/>
      <c r="B24" s="15" t="s">
        <v>76</v>
      </c>
      <c r="C24" s="16" t="n">
        <v>3</v>
      </c>
    </row>
    <row r="25" customFormat="false" ht="15.75" hidden="false" customHeight="true" outlineLevel="0" collapsed="false">
      <c r="A25" s="14" t="s">
        <v>82</v>
      </c>
      <c r="B25" s="15" t="s">
        <v>83</v>
      </c>
      <c r="C25" s="16" t="n">
        <v>0</v>
      </c>
    </row>
    <row r="26" customFormat="false" ht="15.75" hidden="false" customHeight="true" outlineLevel="0" collapsed="false">
      <c r="A26" s="15"/>
      <c r="B26" s="15" t="s">
        <v>84</v>
      </c>
      <c r="C26" s="16" t="n">
        <v>2</v>
      </c>
    </row>
    <row r="27" customFormat="false" ht="15.75" hidden="false" customHeight="true" outlineLevel="0" collapsed="false">
      <c r="A27" s="15"/>
      <c r="B27" s="15" t="s">
        <v>76</v>
      </c>
      <c r="C27" s="16" t="n">
        <v>2</v>
      </c>
    </row>
    <row r="28" customFormat="false" ht="15.75" hidden="false" customHeight="true" outlineLevel="0" collapsed="false">
      <c r="A28" s="14" t="s">
        <v>85</v>
      </c>
      <c r="B28" s="15" t="s">
        <v>86</v>
      </c>
      <c r="C28" s="16" t="n">
        <v>0</v>
      </c>
    </row>
    <row r="29" customFormat="false" ht="15.75" hidden="false" customHeight="true" outlineLevel="0" collapsed="false">
      <c r="A29" s="15"/>
      <c r="B29" s="15" t="s">
        <v>87</v>
      </c>
      <c r="C29" s="16" t="n">
        <v>1</v>
      </c>
    </row>
    <row r="30" customFormat="false" ht="15.75" hidden="false" customHeight="true" outlineLevel="0" collapsed="false">
      <c r="A30" s="15"/>
      <c r="B30" s="15" t="s">
        <v>88</v>
      </c>
      <c r="C30" s="16" t="n">
        <v>2</v>
      </c>
    </row>
    <row r="31" customFormat="false" ht="15.75" hidden="false" customHeight="true" outlineLevel="0" collapsed="false">
      <c r="A31" s="15"/>
      <c r="B31" s="15" t="s">
        <v>89</v>
      </c>
      <c r="C31" s="16" t="n">
        <v>3</v>
      </c>
    </row>
    <row r="32" customFormat="false" ht="15.75" hidden="false" customHeight="true" outlineLevel="0" collapsed="false">
      <c r="A32" s="15"/>
      <c r="B32" s="15" t="s">
        <v>76</v>
      </c>
      <c r="C32" s="16" t="n">
        <v>3</v>
      </c>
    </row>
    <row r="34" customFormat="false" ht="21.75" hidden="false" customHeight="true" outlineLevel="0" collapsed="false">
      <c r="A34" s="4" t="s">
        <v>90</v>
      </c>
      <c r="B34" s="4"/>
      <c r="C34" s="4"/>
      <c r="D34" s="4"/>
      <c r="E34" s="4"/>
      <c r="F34" s="4"/>
    </row>
    <row r="35" customFormat="false" ht="21.75" hidden="false" customHeight="true" outlineLevel="0" collapsed="false">
      <c r="A35" s="22" t="s">
        <v>91</v>
      </c>
      <c r="B35" s="22" t="s">
        <v>92</v>
      </c>
      <c r="C35" s="22" t="s">
        <v>93</v>
      </c>
      <c r="D35" s="22"/>
      <c r="E35" s="22"/>
      <c r="F35" s="22"/>
    </row>
    <row r="36" customFormat="false" ht="33.75" hidden="false" customHeight="true" outlineLevel="0" collapsed="false">
      <c r="A36" s="23" t="n">
        <v>0</v>
      </c>
      <c r="B36" s="14" t="s">
        <v>94</v>
      </c>
      <c r="C36" s="7" t="s">
        <v>95</v>
      </c>
      <c r="D36" s="7"/>
      <c r="E36" s="7"/>
      <c r="F36" s="7"/>
    </row>
    <row r="37" customFormat="false" ht="33.75" hidden="false" customHeight="true" outlineLevel="0" collapsed="false">
      <c r="A37" s="23" t="n">
        <v>5</v>
      </c>
      <c r="B37" s="14" t="s">
        <v>96</v>
      </c>
      <c r="C37" s="7" t="s">
        <v>97</v>
      </c>
      <c r="D37" s="7"/>
      <c r="E37" s="7"/>
      <c r="F37" s="7"/>
    </row>
    <row r="38" customFormat="false" ht="33.75" hidden="false" customHeight="true" outlineLevel="0" collapsed="false">
      <c r="A38" s="23" t="n">
        <v>10</v>
      </c>
      <c r="B38" s="14" t="s">
        <v>98</v>
      </c>
      <c r="C38" s="7" t="s">
        <v>99</v>
      </c>
      <c r="D38" s="7"/>
      <c r="E38" s="7"/>
      <c r="F38" s="7"/>
    </row>
    <row r="39" customFormat="false" ht="33.75" hidden="false" customHeight="true" outlineLevel="0" collapsed="false">
      <c r="A39" s="23" t="n">
        <v>15</v>
      </c>
      <c r="B39" s="14" t="s">
        <v>100</v>
      </c>
      <c r="C39" s="7" t="s">
        <v>101</v>
      </c>
      <c r="D39" s="7"/>
      <c r="E39" s="7"/>
      <c r="F39" s="7"/>
    </row>
    <row r="41" customFormat="false" ht="15" hidden="false" customHeight="true" outlineLevel="0" collapsed="false">
      <c r="A41" s="11" t="s">
        <v>28</v>
      </c>
      <c r="B41" s="11"/>
      <c r="C41" s="11"/>
      <c r="D41" s="11"/>
      <c r="E41" s="11"/>
      <c r="F41" s="11"/>
    </row>
    <row r="42" customFormat="false" ht="15" hidden="false" customHeight="true" outlineLevel="0" collapsed="false">
      <c r="A42" s="11"/>
      <c r="B42" s="11"/>
      <c r="C42" s="11"/>
      <c r="D42" s="11"/>
      <c r="E42" s="11"/>
      <c r="F42" s="11"/>
    </row>
  </sheetData>
  <mergeCells count="10">
    <mergeCell ref="A1:F1"/>
    <mergeCell ref="A2:F2"/>
    <mergeCell ref="A12:F12"/>
    <mergeCell ref="A14:F14"/>
    <mergeCell ref="A34:F34"/>
    <mergeCell ref="C36:F36"/>
    <mergeCell ref="C37:F37"/>
    <mergeCell ref="C38:F38"/>
    <mergeCell ref="C39:F39"/>
    <mergeCell ref="A41:F42"/>
  </mergeCells>
  <printOptions headings="false" gridLines="false" gridLinesSet="true" horizontalCentered="true" verticalCentered="false"/>
  <pageMargins left="0.4" right="0.4" top="0.5" bottom="0.5" header="0.511811023622047" footer="0.25"/>
  <pageSetup paperSize="1" scale="100" fitToWidth="1"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2A3A"/>
    <pageSetUpPr fitToPage="true"/>
  </sheetPr>
  <dimension ref="A1:Z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26"/>
    <col collapsed="false" customWidth="true" hidden="false" outlineLevel="0" max="3" min="3" style="1" width="22"/>
    <col collapsed="false" customWidth="true" hidden="false" outlineLevel="0" max="4" min="4" style="1" width="20"/>
    <col collapsed="false" customWidth="true" hidden="false" outlineLevel="0" max="5" min="5" style="1" width="18"/>
    <col collapsed="false" customWidth="true" hidden="false" outlineLevel="0" max="6" min="6" style="1" width="20"/>
    <col collapsed="false" customWidth="true" hidden="false" outlineLevel="0" max="7" min="7" style="1" width="18"/>
    <col collapsed="false" customWidth="true" hidden="false" outlineLevel="0" max="9" min="8" style="1" width="13"/>
    <col collapsed="false" customWidth="true" hidden="false" outlineLevel="0" max="10" min="10" style="1" width="17"/>
    <col collapsed="false" customWidth="true" hidden="false" outlineLevel="0" max="11" min="11" style="1" width="15"/>
    <col collapsed="false" customWidth="true" hidden="false" outlineLevel="0" max="12" min="12" style="1" width="13"/>
    <col collapsed="false" customWidth="true" hidden="false" outlineLevel="0" max="13" min="13" style="1" width="19"/>
    <col collapsed="false" customWidth="true" hidden="false" outlineLevel="0" max="14" min="14" style="1" width="18"/>
    <col collapsed="false" customWidth="true" hidden="false" outlineLevel="0" max="15" min="15" style="1" width="20"/>
    <col collapsed="false" customWidth="true" hidden="false" outlineLevel="0" max="16" min="16" style="1" width="16"/>
    <col collapsed="false" customWidth="true" hidden="false" outlineLevel="0" max="17" min="17" style="1" width="14"/>
    <col collapsed="false" customWidth="true" hidden="false" outlineLevel="0" max="18" min="18" style="1" width="20"/>
    <col collapsed="false" customWidth="true" hidden="false" outlineLevel="0" max="20" min="19" style="1" width="11"/>
    <col collapsed="false" customWidth="true" hidden="false" outlineLevel="0" max="21" min="21" style="1" width="12"/>
    <col collapsed="false" customWidth="true" hidden="false" outlineLevel="0" max="22" min="22" style="1" width="19"/>
    <col collapsed="false" customWidth="true" hidden="false" outlineLevel="0" max="23" min="23" style="1" width="12"/>
    <col collapsed="false" customWidth="true" hidden="false" outlineLevel="0" max="24" min="24" style="1" width="11"/>
    <col collapsed="false" customWidth="true" hidden="false" outlineLevel="0" max="25" min="25" style="1" width="13"/>
    <col collapsed="false" customWidth="true" hidden="false" outlineLevel="0" max="26" min="26" style="1" width="34"/>
  </cols>
  <sheetData>
    <row r="1" customFormat="false" ht="30" hidden="false" customHeight="true" outlineLevel="0" collapsed="false">
      <c r="A1" s="24" t="s">
        <v>102</v>
      </c>
      <c r="B1" s="24"/>
      <c r="C1" s="24"/>
      <c r="D1" s="24"/>
      <c r="E1" s="24"/>
      <c r="F1" s="24"/>
      <c r="G1" s="24"/>
      <c r="H1" s="24"/>
      <c r="I1" s="24"/>
      <c r="J1" s="24"/>
      <c r="K1" s="24"/>
      <c r="L1" s="24"/>
      <c r="M1" s="24"/>
      <c r="N1" s="24"/>
      <c r="O1" s="24"/>
      <c r="P1" s="24"/>
      <c r="Q1" s="24"/>
      <c r="R1" s="24"/>
      <c r="S1" s="24"/>
      <c r="T1" s="24"/>
      <c r="U1" s="24"/>
      <c r="V1" s="24"/>
      <c r="W1" s="24"/>
      <c r="X1" s="24"/>
      <c r="Y1" s="24"/>
      <c r="Z1" s="24"/>
    </row>
    <row r="2" customFormat="false" ht="25.5" hidden="false" customHeight="true" outlineLevel="0" collapsed="false">
      <c r="A2" s="3" t="s">
        <v>103</v>
      </c>
      <c r="B2" s="3"/>
      <c r="C2" s="3"/>
      <c r="D2" s="3"/>
      <c r="E2" s="3"/>
      <c r="F2" s="3"/>
      <c r="G2" s="3"/>
      <c r="H2" s="3"/>
      <c r="I2" s="3"/>
      <c r="J2" s="3"/>
      <c r="K2" s="3"/>
      <c r="L2" s="3"/>
      <c r="M2" s="3"/>
      <c r="N2" s="3"/>
      <c r="O2" s="3"/>
      <c r="P2" s="3"/>
      <c r="Q2" s="3"/>
      <c r="R2" s="3"/>
      <c r="S2" s="3"/>
      <c r="T2" s="3"/>
      <c r="U2" s="3"/>
      <c r="V2" s="3"/>
      <c r="W2" s="3"/>
      <c r="X2" s="3"/>
      <c r="Y2" s="3"/>
      <c r="Z2" s="3"/>
    </row>
    <row r="4" customFormat="false" ht="45.75" hidden="false" customHeight="true" outlineLevel="0" collapsed="false">
      <c r="A4" s="22" t="s">
        <v>104</v>
      </c>
      <c r="B4" s="22" t="s">
        <v>105</v>
      </c>
      <c r="C4" s="22" t="s">
        <v>106</v>
      </c>
      <c r="D4" s="22" t="s">
        <v>107</v>
      </c>
      <c r="E4" s="22" t="s">
        <v>108</v>
      </c>
      <c r="F4" s="22" t="s">
        <v>109</v>
      </c>
      <c r="G4" s="22" t="s">
        <v>110</v>
      </c>
      <c r="H4" s="22" t="s">
        <v>111</v>
      </c>
      <c r="I4" s="22" t="s">
        <v>112</v>
      </c>
      <c r="J4" s="22" t="s">
        <v>72</v>
      </c>
      <c r="K4" s="22" t="s">
        <v>77</v>
      </c>
      <c r="L4" s="22" t="s">
        <v>82</v>
      </c>
      <c r="M4" s="22" t="s">
        <v>85</v>
      </c>
      <c r="N4" s="22" t="s">
        <v>113</v>
      </c>
      <c r="O4" s="22" t="s">
        <v>114</v>
      </c>
      <c r="P4" s="22" t="s">
        <v>115</v>
      </c>
      <c r="Q4" s="22" t="s">
        <v>116</v>
      </c>
      <c r="R4" s="22" t="s">
        <v>117</v>
      </c>
      <c r="S4" s="22" t="s">
        <v>36</v>
      </c>
      <c r="T4" s="22" t="s">
        <v>118</v>
      </c>
      <c r="U4" s="22" t="s">
        <v>91</v>
      </c>
      <c r="V4" s="22" t="s">
        <v>119</v>
      </c>
      <c r="W4" s="22" t="s">
        <v>120</v>
      </c>
      <c r="X4" s="22" t="s">
        <v>121</v>
      </c>
      <c r="Y4" s="22" t="s">
        <v>122</v>
      </c>
      <c r="Z4" s="22" t="s">
        <v>123</v>
      </c>
    </row>
    <row r="5" customFormat="false" ht="30" hidden="false" customHeight="true" outlineLevel="0" collapsed="false">
      <c r="A5" s="25" t="s">
        <v>124</v>
      </c>
      <c r="B5" s="25" t="s">
        <v>125</v>
      </c>
      <c r="C5" s="25" t="s">
        <v>126</v>
      </c>
      <c r="D5" s="25" t="s">
        <v>127</v>
      </c>
      <c r="E5" s="25" t="s">
        <v>128</v>
      </c>
      <c r="F5" s="25" t="s">
        <v>129</v>
      </c>
      <c r="G5" s="25" t="s">
        <v>130</v>
      </c>
      <c r="H5" s="25" t="s">
        <v>57</v>
      </c>
      <c r="I5" s="26" t="n">
        <v>14000</v>
      </c>
      <c r="J5" s="25" t="s">
        <v>74</v>
      </c>
      <c r="K5" s="25" t="s">
        <v>80</v>
      </c>
      <c r="L5" s="25" t="s">
        <v>83</v>
      </c>
      <c r="M5" s="25" t="s">
        <v>87</v>
      </c>
      <c r="N5" s="25" t="s">
        <v>131</v>
      </c>
      <c r="O5" s="25" t="s">
        <v>132</v>
      </c>
      <c r="P5" s="25" t="s">
        <v>133</v>
      </c>
      <c r="Q5" s="26" t="n">
        <v>12</v>
      </c>
      <c r="R5" s="25" t="s">
        <v>134</v>
      </c>
      <c r="S5" s="27" t="n">
        <f aca="false">IFERROR(INDEX('Autonomy Ladder'!$F$5:$F$10,MATCH(H5,'Autonomy Ladder'!$A$5:$A$10,0)),"")</f>
        <v>6</v>
      </c>
      <c r="T5" s="27" t="n">
        <f aca="false">IF(J5="","",IFERROR(INDEX('Autonomy Ladder'!$C$16:$C$32,MATCH(J5,'Autonomy Ladder'!$B$16:$B$32,0)),0)+IFERROR(INDEX('Autonomy Ladder'!$C$16:$C$32,MATCH(K5,'Autonomy Ladder'!$B$16:$B$32,0)),0)+IFERROR(INDEX('Autonomy Ladder'!$C$16:$C$32,MATCH(L5,'Autonomy Ladder'!$B$16:$B$32,0)),0)+IFERROR(INDEX('Autonomy Ladder'!$C$16:$C$32,MATCH(M5,'Autonomy Ladder'!$B$16:$B$32,0)),0))</f>
        <v>5</v>
      </c>
      <c r="U5" s="28" t="n">
        <f aca="false">IF(OR(S5="",T5=""),"",S5+T5)</f>
        <v>11</v>
      </c>
      <c r="V5" s="29" t="str">
        <f aca="false">IF(U5="","",IFERROR(INDEX('Autonomy Ladder'!$B$36:$B$39,MATCH(U5,'Autonomy Ladder'!$A$36:$A$39,1)),""))</f>
        <v>Tier 3 Enhanced</v>
      </c>
      <c r="W5" s="30" t="str">
        <f aca="false">IF(U5="","",IF(AND(U5&gt;=10,OR(O5="None",O5="Notify only",P5&lt;&gt;"Yes, tested in last 90 days",N5="Shared credential",N5="Unknown",Q5&lt;24,Q5="")),"GAP",IF(AND(U5&gt;=5,OR(O5="None",Q5&lt;12,Q5="",C5="")),"GAP","Adequate")))</f>
        <v>GAP</v>
      </c>
      <c r="X5" s="28" t="n">
        <f aca="false">IF(U5="","",U5+IF(W5="GAP",6,0)+IF(H5="L5",2,0))</f>
        <v>17</v>
      </c>
      <c r="Y5" s="25" t="s">
        <v>135</v>
      </c>
      <c r="Z5" s="25" t="s">
        <v>136</v>
      </c>
    </row>
    <row r="6" customFormat="false" ht="30" hidden="false" customHeight="true" outlineLevel="0" collapsed="false">
      <c r="A6" s="31"/>
      <c r="B6" s="31"/>
      <c r="C6" s="31"/>
      <c r="D6" s="31"/>
      <c r="E6" s="31"/>
      <c r="F6" s="31"/>
      <c r="G6" s="31"/>
      <c r="H6" s="31"/>
      <c r="I6" s="32"/>
      <c r="J6" s="31"/>
      <c r="K6" s="31"/>
      <c r="L6" s="31"/>
      <c r="M6" s="31"/>
      <c r="N6" s="31"/>
      <c r="O6" s="31"/>
      <c r="P6" s="31"/>
      <c r="Q6" s="32"/>
      <c r="R6" s="31"/>
      <c r="S6" s="27" t="str">
        <f aca="false">IFERROR(INDEX('Autonomy Ladder'!$F$5:$F$10,MATCH(H6,'Autonomy Ladder'!$A$5:$A$10,0)),"")</f>
        <v/>
      </c>
      <c r="T6" s="27" t="str">
        <f aca="false">IF(J6="","",IFERROR(INDEX('Autonomy Ladder'!$C$16:$C$32,MATCH(J6,'Autonomy Ladder'!$B$16:$B$32,0)),0)+IFERROR(INDEX('Autonomy Ladder'!$C$16:$C$32,MATCH(K6,'Autonomy Ladder'!$B$16:$B$32,0)),0)+IFERROR(INDEX('Autonomy Ladder'!$C$16:$C$32,MATCH(L6,'Autonomy Ladder'!$B$16:$B$32,0)),0)+IFERROR(INDEX('Autonomy Ladder'!$C$16:$C$32,MATCH(M6,'Autonomy Ladder'!$B$16:$B$32,0)),0))</f>
        <v/>
      </c>
      <c r="U6" s="28" t="str">
        <f aca="false">IF(OR(S6="",T6=""),"",S6+T6)</f>
        <v/>
      </c>
      <c r="V6" s="29" t="str">
        <f aca="false">IF(U6="","",IFERROR(INDEX('Autonomy Ladder'!$B$36:$B$39,MATCH(U6,'Autonomy Ladder'!$A$36:$A$39,1)),""))</f>
        <v/>
      </c>
      <c r="W6" s="30" t="str">
        <f aca="false">IF(U6="","",IF(AND(U6&gt;=10,OR(O6="None",O6="Notify only",P6&lt;&gt;"Yes, tested in last 90 days",N6="Shared credential",N6="Unknown",Q6&lt;24,Q6="")),"GAP",IF(AND(U6&gt;=5,OR(O6="None",Q6&lt;12,Q6="",C6="")),"GAP","Adequate")))</f>
        <v/>
      </c>
      <c r="X6" s="28" t="str">
        <f aca="false">IF(U6="","",U6+IF(W6="GAP",6,0)+IF(H6="L5",2,0))</f>
        <v/>
      </c>
      <c r="Y6" s="31"/>
      <c r="Z6" s="31"/>
    </row>
    <row r="7" customFormat="false" ht="30" hidden="false" customHeight="true" outlineLevel="0" collapsed="false">
      <c r="A7" s="31"/>
      <c r="B7" s="31"/>
      <c r="C7" s="31"/>
      <c r="D7" s="31"/>
      <c r="E7" s="31"/>
      <c r="F7" s="31"/>
      <c r="G7" s="31"/>
      <c r="H7" s="31"/>
      <c r="I7" s="32"/>
      <c r="J7" s="31"/>
      <c r="K7" s="31"/>
      <c r="L7" s="31"/>
      <c r="M7" s="31"/>
      <c r="N7" s="31"/>
      <c r="O7" s="31"/>
      <c r="P7" s="31"/>
      <c r="Q7" s="32"/>
      <c r="R7" s="31"/>
      <c r="S7" s="27" t="str">
        <f aca="false">IFERROR(INDEX('Autonomy Ladder'!$F$5:$F$10,MATCH(H7,'Autonomy Ladder'!$A$5:$A$10,0)),"")</f>
        <v/>
      </c>
      <c r="T7" s="27" t="str">
        <f aca="false">IF(J7="","",IFERROR(INDEX('Autonomy Ladder'!$C$16:$C$32,MATCH(J7,'Autonomy Ladder'!$B$16:$B$32,0)),0)+IFERROR(INDEX('Autonomy Ladder'!$C$16:$C$32,MATCH(K7,'Autonomy Ladder'!$B$16:$B$32,0)),0)+IFERROR(INDEX('Autonomy Ladder'!$C$16:$C$32,MATCH(L7,'Autonomy Ladder'!$B$16:$B$32,0)),0)+IFERROR(INDEX('Autonomy Ladder'!$C$16:$C$32,MATCH(M7,'Autonomy Ladder'!$B$16:$B$32,0)),0))</f>
        <v/>
      </c>
      <c r="U7" s="28" t="str">
        <f aca="false">IF(OR(S7="",T7=""),"",S7+T7)</f>
        <v/>
      </c>
      <c r="V7" s="29" t="str">
        <f aca="false">IF(U7="","",IFERROR(INDEX('Autonomy Ladder'!$B$36:$B$39,MATCH(U7,'Autonomy Ladder'!$A$36:$A$39,1)),""))</f>
        <v/>
      </c>
      <c r="W7" s="30" t="str">
        <f aca="false">IF(U7="","",IF(AND(U7&gt;=10,OR(O7="None",O7="Notify only",P7&lt;&gt;"Yes, tested in last 90 days",N7="Shared credential",N7="Unknown",Q7&lt;24,Q7="")),"GAP",IF(AND(U7&gt;=5,OR(O7="None",Q7&lt;12,Q7="",C7="")),"GAP","Adequate")))</f>
        <v/>
      </c>
      <c r="X7" s="28" t="str">
        <f aca="false">IF(U7="","",U7+IF(W7="GAP",6,0)+IF(H7="L5",2,0))</f>
        <v/>
      </c>
      <c r="Y7" s="31"/>
      <c r="Z7" s="31"/>
    </row>
    <row r="8" customFormat="false" ht="30" hidden="false" customHeight="true" outlineLevel="0" collapsed="false">
      <c r="A8" s="31"/>
      <c r="B8" s="31"/>
      <c r="C8" s="31"/>
      <c r="D8" s="31"/>
      <c r="E8" s="31"/>
      <c r="F8" s="31"/>
      <c r="G8" s="31"/>
      <c r="H8" s="31"/>
      <c r="I8" s="32"/>
      <c r="J8" s="31"/>
      <c r="K8" s="31"/>
      <c r="L8" s="31"/>
      <c r="M8" s="31"/>
      <c r="N8" s="31"/>
      <c r="O8" s="31"/>
      <c r="P8" s="31"/>
      <c r="Q8" s="32"/>
      <c r="R8" s="31"/>
      <c r="S8" s="27" t="str">
        <f aca="false">IFERROR(INDEX('Autonomy Ladder'!$F$5:$F$10,MATCH(H8,'Autonomy Ladder'!$A$5:$A$10,0)),"")</f>
        <v/>
      </c>
      <c r="T8" s="27" t="str">
        <f aca="false">IF(J8="","",IFERROR(INDEX('Autonomy Ladder'!$C$16:$C$32,MATCH(J8,'Autonomy Ladder'!$B$16:$B$32,0)),0)+IFERROR(INDEX('Autonomy Ladder'!$C$16:$C$32,MATCH(K8,'Autonomy Ladder'!$B$16:$B$32,0)),0)+IFERROR(INDEX('Autonomy Ladder'!$C$16:$C$32,MATCH(L8,'Autonomy Ladder'!$B$16:$B$32,0)),0)+IFERROR(INDEX('Autonomy Ladder'!$C$16:$C$32,MATCH(M8,'Autonomy Ladder'!$B$16:$B$32,0)),0))</f>
        <v/>
      </c>
      <c r="U8" s="28" t="str">
        <f aca="false">IF(OR(S8="",T8=""),"",S8+T8)</f>
        <v/>
      </c>
      <c r="V8" s="29" t="str">
        <f aca="false">IF(U8="","",IFERROR(INDEX('Autonomy Ladder'!$B$36:$B$39,MATCH(U8,'Autonomy Ladder'!$A$36:$A$39,1)),""))</f>
        <v/>
      </c>
      <c r="W8" s="30" t="str">
        <f aca="false">IF(U8="","",IF(AND(U8&gt;=10,OR(O8="None",O8="Notify only",P8&lt;&gt;"Yes, tested in last 90 days",N8="Shared credential",N8="Unknown",Q8&lt;24,Q8="")),"GAP",IF(AND(U8&gt;=5,OR(O8="None",Q8&lt;12,Q8="",C8="")),"GAP","Adequate")))</f>
        <v/>
      </c>
      <c r="X8" s="28" t="str">
        <f aca="false">IF(U8="","",U8+IF(W8="GAP",6,0)+IF(H8="L5",2,0))</f>
        <v/>
      </c>
      <c r="Y8" s="31"/>
      <c r="Z8" s="31"/>
    </row>
    <row r="9" customFormat="false" ht="30" hidden="false" customHeight="true" outlineLevel="0" collapsed="false">
      <c r="A9" s="31"/>
      <c r="B9" s="31"/>
      <c r="C9" s="31"/>
      <c r="D9" s="31"/>
      <c r="E9" s="31"/>
      <c r="F9" s="31"/>
      <c r="G9" s="31"/>
      <c r="H9" s="31"/>
      <c r="I9" s="32"/>
      <c r="J9" s="31"/>
      <c r="K9" s="31"/>
      <c r="L9" s="31"/>
      <c r="M9" s="31"/>
      <c r="N9" s="31"/>
      <c r="O9" s="31"/>
      <c r="P9" s="31"/>
      <c r="Q9" s="32"/>
      <c r="R9" s="31"/>
      <c r="S9" s="27" t="str">
        <f aca="false">IFERROR(INDEX('Autonomy Ladder'!$F$5:$F$10,MATCH(H9,'Autonomy Ladder'!$A$5:$A$10,0)),"")</f>
        <v/>
      </c>
      <c r="T9" s="27" t="str">
        <f aca="false">IF(J9="","",IFERROR(INDEX('Autonomy Ladder'!$C$16:$C$32,MATCH(J9,'Autonomy Ladder'!$B$16:$B$32,0)),0)+IFERROR(INDEX('Autonomy Ladder'!$C$16:$C$32,MATCH(K9,'Autonomy Ladder'!$B$16:$B$32,0)),0)+IFERROR(INDEX('Autonomy Ladder'!$C$16:$C$32,MATCH(L9,'Autonomy Ladder'!$B$16:$B$32,0)),0)+IFERROR(INDEX('Autonomy Ladder'!$C$16:$C$32,MATCH(M9,'Autonomy Ladder'!$B$16:$B$32,0)),0))</f>
        <v/>
      </c>
      <c r="U9" s="28" t="str">
        <f aca="false">IF(OR(S9="",T9=""),"",S9+T9)</f>
        <v/>
      </c>
      <c r="V9" s="29" t="str">
        <f aca="false">IF(U9="","",IFERROR(INDEX('Autonomy Ladder'!$B$36:$B$39,MATCH(U9,'Autonomy Ladder'!$A$36:$A$39,1)),""))</f>
        <v/>
      </c>
      <c r="W9" s="30" t="str">
        <f aca="false">IF(U9="","",IF(AND(U9&gt;=10,OR(O9="None",O9="Notify only",P9&lt;&gt;"Yes, tested in last 90 days",N9="Shared credential",N9="Unknown",Q9&lt;24,Q9="")),"GAP",IF(AND(U9&gt;=5,OR(O9="None",Q9&lt;12,Q9="",C9="")),"GAP","Adequate")))</f>
        <v/>
      </c>
      <c r="X9" s="28" t="str">
        <f aca="false">IF(U9="","",U9+IF(W9="GAP",6,0)+IF(H9="L5",2,0))</f>
        <v/>
      </c>
      <c r="Y9" s="31"/>
      <c r="Z9" s="31"/>
    </row>
    <row r="10" customFormat="false" ht="30" hidden="false" customHeight="true" outlineLevel="0" collapsed="false">
      <c r="A10" s="31"/>
      <c r="B10" s="31"/>
      <c r="C10" s="31"/>
      <c r="D10" s="31"/>
      <c r="E10" s="31"/>
      <c r="F10" s="31"/>
      <c r="G10" s="31"/>
      <c r="H10" s="31"/>
      <c r="I10" s="32"/>
      <c r="J10" s="31"/>
      <c r="K10" s="31"/>
      <c r="L10" s="31"/>
      <c r="M10" s="31"/>
      <c r="N10" s="31"/>
      <c r="O10" s="31"/>
      <c r="P10" s="31"/>
      <c r="Q10" s="32"/>
      <c r="R10" s="31"/>
      <c r="S10" s="27" t="str">
        <f aca="false">IFERROR(INDEX('Autonomy Ladder'!$F$5:$F$10,MATCH(H10,'Autonomy Ladder'!$A$5:$A$10,0)),"")</f>
        <v/>
      </c>
      <c r="T10" s="27" t="str">
        <f aca="false">IF(J10="","",IFERROR(INDEX('Autonomy Ladder'!$C$16:$C$32,MATCH(J10,'Autonomy Ladder'!$B$16:$B$32,0)),0)+IFERROR(INDEX('Autonomy Ladder'!$C$16:$C$32,MATCH(K10,'Autonomy Ladder'!$B$16:$B$32,0)),0)+IFERROR(INDEX('Autonomy Ladder'!$C$16:$C$32,MATCH(L10,'Autonomy Ladder'!$B$16:$B$32,0)),0)+IFERROR(INDEX('Autonomy Ladder'!$C$16:$C$32,MATCH(M10,'Autonomy Ladder'!$B$16:$B$32,0)),0))</f>
        <v/>
      </c>
      <c r="U10" s="28" t="str">
        <f aca="false">IF(OR(S10="",T10=""),"",S10+T10)</f>
        <v/>
      </c>
      <c r="V10" s="29" t="str">
        <f aca="false">IF(U10="","",IFERROR(INDEX('Autonomy Ladder'!$B$36:$B$39,MATCH(U10,'Autonomy Ladder'!$A$36:$A$39,1)),""))</f>
        <v/>
      </c>
      <c r="W10" s="30" t="str">
        <f aca="false">IF(U10="","",IF(AND(U10&gt;=10,OR(O10="None",O10="Notify only",P10&lt;&gt;"Yes, tested in last 90 days",N10="Shared credential",N10="Unknown",Q10&lt;24,Q10="")),"GAP",IF(AND(U10&gt;=5,OR(O10="None",Q10&lt;12,Q10="",C10="")),"GAP","Adequate")))</f>
        <v/>
      </c>
      <c r="X10" s="28" t="str">
        <f aca="false">IF(U10="","",U10+IF(W10="GAP",6,0)+IF(H10="L5",2,0))</f>
        <v/>
      </c>
      <c r="Y10" s="31"/>
      <c r="Z10" s="31"/>
    </row>
    <row r="11" customFormat="false" ht="30" hidden="false" customHeight="true" outlineLevel="0" collapsed="false">
      <c r="A11" s="31"/>
      <c r="B11" s="31"/>
      <c r="C11" s="31"/>
      <c r="D11" s="31"/>
      <c r="E11" s="31"/>
      <c r="F11" s="31"/>
      <c r="G11" s="31"/>
      <c r="H11" s="31"/>
      <c r="I11" s="32"/>
      <c r="J11" s="31"/>
      <c r="K11" s="31"/>
      <c r="L11" s="31"/>
      <c r="M11" s="31"/>
      <c r="N11" s="31"/>
      <c r="O11" s="31"/>
      <c r="P11" s="31"/>
      <c r="Q11" s="32"/>
      <c r="R11" s="31"/>
      <c r="S11" s="27" t="str">
        <f aca="false">IFERROR(INDEX('Autonomy Ladder'!$F$5:$F$10,MATCH(H11,'Autonomy Ladder'!$A$5:$A$10,0)),"")</f>
        <v/>
      </c>
      <c r="T11" s="27" t="str">
        <f aca="false">IF(J11="","",IFERROR(INDEX('Autonomy Ladder'!$C$16:$C$32,MATCH(J11,'Autonomy Ladder'!$B$16:$B$32,0)),0)+IFERROR(INDEX('Autonomy Ladder'!$C$16:$C$32,MATCH(K11,'Autonomy Ladder'!$B$16:$B$32,0)),0)+IFERROR(INDEX('Autonomy Ladder'!$C$16:$C$32,MATCH(L11,'Autonomy Ladder'!$B$16:$B$32,0)),0)+IFERROR(INDEX('Autonomy Ladder'!$C$16:$C$32,MATCH(M11,'Autonomy Ladder'!$B$16:$B$32,0)),0))</f>
        <v/>
      </c>
      <c r="U11" s="28" t="str">
        <f aca="false">IF(OR(S11="",T11=""),"",S11+T11)</f>
        <v/>
      </c>
      <c r="V11" s="29" t="str">
        <f aca="false">IF(U11="","",IFERROR(INDEX('Autonomy Ladder'!$B$36:$B$39,MATCH(U11,'Autonomy Ladder'!$A$36:$A$39,1)),""))</f>
        <v/>
      </c>
      <c r="W11" s="30" t="str">
        <f aca="false">IF(U11="","",IF(AND(U11&gt;=10,OR(O11="None",O11="Notify only",P11&lt;&gt;"Yes, tested in last 90 days",N11="Shared credential",N11="Unknown",Q11&lt;24,Q11="")),"GAP",IF(AND(U11&gt;=5,OR(O11="None",Q11&lt;12,Q11="",C11="")),"GAP","Adequate")))</f>
        <v/>
      </c>
      <c r="X11" s="28" t="str">
        <f aca="false">IF(U11="","",U11+IF(W11="GAP",6,0)+IF(H11="L5",2,0))</f>
        <v/>
      </c>
      <c r="Y11" s="31"/>
      <c r="Z11" s="31"/>
    </row>
    <row r="12" customFormat="false" ht="30" hidden="false" customHeight="true" outlineLevel="0" collapsed="false">
      <c r="A12" s="31"/>
      <c r="B12" s="31"/>
      <c r="C12" s="31"/>
      <c r="D12" s="31"/>
      <c r="E12" s="31"/>
      <c r="F12" s="31"/>
      <c r="G12" s="31"/>
      <c r="H12" s="31"/>
      <c r="I12" s="32"/>
      <c r="J12" s="31"/>
      <c r="K12" s="31"/>
      <c r="L12" s="31"/>
      <c r="M12" s="31"/>
      <c r="N12" s="31"/>
      <c r="O12" s="31"/>
      <c r="P12" s="31"/>
      <c r="Q12" s="32"/>
      <c r="R12" s="31"/>
      <c r="S12" s="27" t="str">
        <f aca="false">IFERROR(INDEX('Autonomy Ladder'!$F$5:$F$10,MATCH(H12,'Autonomy Ladder'!$A$5:$A$10,0)),"")</f>
        <v/>
      </c>
      <c r="T12" s="27" t="str">
        <f aca="false">IF(J12="","",IFERROR(INDEX('Autonomy Ladder'!$C$16:$C$32,MATCH(J12,'Autonomy Ladder'!$B$16:$B$32,0)),0)+IFERROR(INDEX('Autonomy Ladder'!$C$16:$C$32,MATCH(K12,'Autonomy Ladder'!$B$16:$B$32,0)),0)+IFERROR(INDEX('Autonomy Ladder'!$C$16:$C$32,MATCH(L12,'Autonomy Ladder'!$B$16:$B$32,0)),0)+IFERROR(INDEX('Autonomy Ladder'!$C$16:$C$32,MATCH(M12,'Autonomy Ladder'!$B$16:$B$32,0)),0))</f>
        <v/>
      </c>
      <c r="U12" s="28" t="str">
        <f aca="false">IF(OR(S12="",T12=""),"",S12+T12)</f>
        <v/>
      </c>
      <c r="V12" s="29" t="str">
        <f aca="false">IF(U12="","",IFERROR(INDEX('Autonomy Ladder'!$B$36:$B$39,MATCH(U12,'Autonomy Ladder'!$A$36:$A$39,1)),""))</f>
        <v/>
      </c>
      <c r="W12" s="30" t="str">
        <f aca="false">IF(U12="","",IF(AND(U12&gt;=10,OR(O12="None",O12="Notify only",P12&lt;&gt;"Yes, tested in last 90 days",N12="Shared credential",N12="Unknown",Q12&lt;24,Q12="")),"GAP",IF(AND(U12&gt;=5,OR(O12="None",Q12&lt;12,Q12="",C12="")),"GAP","Adequate")))</f>
        <v/>
      </c>
      <c r="X12" s="28" t="str">
        <f aca="false">IF(U12="","",U12+IF(W12="GAP",6,0)+IF(H12="L5",2,0))</f>
        <v/>
      </c>
      <c r="Y12" s="31"/>
      <c r="Z12" s="31"/>
    </row>
    <row r="13" customFormat="false" ht="30" hidden="false" customHeight="true" outlineLevel="0" collapsed="false">
      <c r="A13" s="31"/>
      <c r="B13" s="31"/>
      <c r="C13" s="31"/>
      <c r="D13" s="31"/>
      <c r="E13" s="31"/>
      <c r="F13" s="31"/>
      <c r="G13" s="31"/>
      <c r="H13" s="31"/>
      <c r="I13" s="32"/>
      <c r="J13" s="31"/>
      <c r="K13" s="31"/>
      <c r="L13" s="31"/>
      <c r="M13" s="31"/>
      <c r="N13" s="31"/>
      <c r="O13" s="31"/>
      <c r="P13" s="31"/>
      <c r="Q13" s="32"/>
      <c r="R13" s="31"/>
      <c r="S13" s="27" t="str">
        <f aca="false">IFERROR(INDEX('Autonomy Ladder'!$F$5:$F$10,MATCH(H13,'Autonomy Ladder'!$A$5:$A$10,0)),"")</f>
        <v/>
      </c>
      <c r="T13" s="27" t="str">
        <f aca="false">IF(J13="","",IFERROR(INDEX('Autonomy Ladder'!$C$16:$C$32,MATCH(J13,'Autonomy Ladder'!$B$16:$B$32,0)),0)+IFERROR(INDEX('Autonomy Ladder'!$C$16:$C$32,MATCH(K13,'Autonomy Ladder'!$B$16:$B$32,0)),0)+IFERROR(INDEX('Autonomy Ladder'!$C$16:$C$32,MATCH(L13,'Autonomy Ladder'!$B$16:$B$32,0)),0)+IFERROR(INDEX('Autonomy Ladder'!$C$16:$C$32,MATCH(M13,'Autonomy Ladder'!$B$16:$B$32,0)),0))</f>
        <v/>
      </c>
      <c r="U13" s="28" t="str">
        <f aca="false">IF(OR(S13="",T13=""),"",S13+T13)</f>
        <v/>
      </c>
      <c r="V13" s="29" t="str">
        <f aca="false">IF(U13="","",IFERROR(INDEX('Autonomy Ladder'!$B$36:$B$39,MATCH(U13,'Autonomy Ladder'!$A$36:$A$39,1)),""))</f>
        <v/>
      </c>
      <c r="W13" s="30" t="str">
        <f aca="false">IF(U13="","",IF(AND(U13&gt;=10,OR(O13="None",O13="Notify only",P13&lt;&gt;"Yes, tested in last 90 days",N13="Shared credential",N13="Unknown",Q13&lt;24,Q13="")),"GAP",IF(AND(U13&gt;=5,OR(O13="None",Q13&lt;12,Q13="",C13="")),"GAP","Adequate")))</f>
        <v/>
      </c>
      <c r="X13" s="28" t="str">
        <f aca="false">IF(U13="","",U13+IF(W13="GAP",6,0)+IF(H13="L5",2,0))</f>
        <v/>
      </c>
      <c r="Y13" s="31"/>
      <c r="Z13" s="31"/>
    </row>
    <row r="14" customFormat="false" ht="30" hidden="false" customHeight="true" outlineLevel="0" collapsed="false">
      <c r="A14" s="31"/>
      <c r="B14" s="31"/>
      <c r="C14" s="31"/>
      <c r="D14" s="31"/>
      <c r="E14" s="31"/>
      <c r="F14" s="31"/>
      <c r="G14" s="31"/>
      <c r="H14" s="31"/>
      <c r="I14" s="32"/>
      <c r="J14" s="31"/>
      <c r="K14" s="31"/>
      <c r="L14" s="31"/>
      <c r="M14" s="31"/>
      <c r="N14" s="31"/>
      <c r="O14" s="31"/>
      <c r="P14" s="31"/>
      <c r="Q14" s="32"/>
      <c r="R14" s="31"/>
      <c r="S14" s="27" t="str">
        <f aca="false">IFERROR(INDEX('Autonomy Ladder'!$F$5:$F$10,MATCH(H14,'Autonomy Ladder'!$A$5:$A$10,0)),"")</f>
        <v/>
      </c>
      <c r="T14" s="27" t="str">
        <f aca="false">IF(J14="","",IFERROR(INDEX('Autonomy Ladder'!$C$16:$C$32,MATCH(J14,'Autonomy Ladder'!$B$16:$B$32,0)),0)+IFERROR(INDEX('Autonomy Ladder'!$C$16:$C$32,MATCH(K14,'Autonomy Ladder'!$B$16:$B$32,0)),0)+IFERROR(INDEX('Autonomy Ladder'!$C$16:$C$32,MATCH(L14,'Autonomy Ladder'!$B$16:$B$32,0)),0)+IFERROR(INDEX('Autonomy Ladder'!$C$16:$C$32,MATCH(M14,'Autonomy Ladder'!$B$16:$B$32,0)),0))</f>
        <v/>
      </c>
      <c r="U14" s="28" t="str">
        <f aca="false">IF(OR(S14="",T14=""),"",S14+T14)</f>
        <v/>
      </c>
      <c r="V14" s="29" t="str">
        <f aca="false">IF(U14="","",IFERROR(INDEX('Autonomy Ladder'!$B$36:$B$39,MATCH(U14,'Autonomy Ladder'!$A$36:$A$39,1)),""))</f>
        <v/>
      </c>
      <c r="W14" s="30" t="str">
        <f aca="false">IF(U14="","",IF(AND(U14&gt;=10,OR(O14="None",O14="Notify only",P14&lt;&gt;"Yes, tested in last 90 days",N14="Shared credential",N14="Unknown",Q14&lt;24,Q14="")),"GAP",IF(AND(U14&gt;=5,OR(O14="None",Q14&lt;12,Q14="",C14="")),"GAP","Adequate")))</f>
        <v/>
      </c>
      <c r="X14" s="28" t="str">
        <f aca="false">IF(U14="","",U14+IF(W14="GAP",6,0)+IF(H14="L5",2,0))</f>
        <v/>
      </c>
      <c r="Y14" s="31"/>
      <c r="Z14" s="31"/>
    </row>
    <row r="15" customFormat="false" ht="30" hidden="false" customHeight="true" outlineLevel="0" collapsed="false">
      <c r="A15" s="31"/>
      <c r="B15" s="31"/>
      <c r="C15" s="31"/>
      <c r="D15" s="31"/>
      <c r="E15" s="31"/>
      <c r="F15" s="31"/>
      <c r="G15" s="31"/>
      <c r="H15" s="31"/>
      <c r="I15" s="32"/>
      <c r="J15" s="31"/>
      <c r="K15" s="31"/>
      <c r="L15" s="31"/>
      <c r="M15" s="31"/>
      <c r="N15" s="31"/>
      <c r="O15" s="31"/>
      <c r="P15" s="31"/>
      <c r="Q15" s="32"/>
      <c r="R15" s="31"/>
      <c r="S15" s="27" t="str">
        <f aca="false">IFERROR(INDEX('Autonomy Ladder'!$F$5:$F$10,MATCH(H15,'Autonomy Ladder'!$A$5:$A$10,0)),"")</f>
        <v/>
      </c>
      <c r="T15" s="27" t="str">
        <f aca="false">IF(J15="","",IFERROR(INDEX('Autonomy Ladder'!$C$16:$C$32,MATCH(J15,'Autonomy Ladder'!$B$16:$B$32,0)),0)+IFERROR(INDEX('Autonomy Ladder'!$C$16:$C$32,MATCH(K15,'Autonomy Ladder'!$B$16:$B$32,0)),0)+IFERROR(INDEX('Autonomy Ladder'!$C$16:$C$32,MATCH(L15,'Autonomy Ladder'!$B$16:$B$32,0)),0)+IFERROR(INDEX('Autonomy Ladder'!$C$16:$C$32,MATCH(M15,'Autonomy Ladder'!$B$16:$B$32,0)),0))</f>
        <v/>
      </c>
      <c r="U15" s="28" t="str">
        <f aca="false">IF(OR(S15="",T15=""),"",S15+T15)</f>
        <v/>
      </c>
      <c r="V15" s="29" t="str">
        <f aca="false">IF(U15="","",IFERROR(INDEX('Autonomy Ladder'!$B$36:$B$39,MATCH(U15,'Autonomy Ladder'!$A$36:$A$39,1)),""))</f>
        <v/>
      </c>
      <c r="W15" s="30" t="str">
        <f aca="false">IF(U15="","",IF(AND(U15&gt;=10,OR(O15="None",O15="Notify only",P15&lt;&gt;"Yes, tested in last 90 days",N15="Shared credential",N15="Unknown",Q15&lt;24,Q15="")),"GAP",IF(AND(U15&gt;=5,OR(O15="None",Q15&lt;12,Q15="",C15="")),"GAP","Adequate")))</f>
        <v/>
      </c>
      <c r="X15" s="28" t="str">
        <f aca="false">IF(U15="","",U15+IF(W15="GAP",6,0)+IF(H15="L5",2,0))</f>
        <v/>
      </c>
      <c r="Y15" s="31"/>
      <c r="Z15" s="31"/>
    </row>
    <row r="16" customFormat="false" ht="30" hidden="false" customHeight="true" outlineLevel="0" collapsed="false">
      <c r="A16" s="31"/>
      <c r="B16" s="31"/>
      <c r="C16" s="31"/>
      <c r="D16" s="31"/>
      <c r="E16" s="31"/>
      <c r="F16" s="31"/>
      <c r="G16" s="31"/>
      <c r="H16" s="31"/>
      <c r="I16" s="32"/>
      <c r="J16" s="31"/>
      <c r="K16" s="31"/>
      <c r="L16" s="31"/>
      <c r="M16" s="31"/>
      <c r="N16" s="31"/>
      <c r="O16" s="31"/>
      <c r="P16" s="31"/>
      <c r="Q16" s="32"/>
      <c r="R16" s="31"/>
      <c r="S16" s="27" t="str">
        <f aca="false">IFERROR(INDEX('Autonomy Ladder'!$F$5:$F$10,MATCH(H16,'Autonomy Ladder'!$A$5:$A$10,0)),"")</f>
        <v/>
      </c>
      <c r="T16" s="27" t="str">
        <f aca="false">IF(J16="","",IFERROR(INDEX('Autonomy Ladder'!$C$16:$C$32,MATCH(J16,'Autonomy Ladder'!$B$16:$B$32,0)),0)+IFERROR(INDEX('Autonomy Ladder'!$C$16:$C$32,MATCH(K16,'Autonomy Ladder'!$B$16:$B$32,0)),0)+IFERROR(INDEX('Autonomy Ladder'!$C$16:$C$32,MATCH(L16,'Autonomy Ladder'!$B$16:$B$32,0)),0)+IFERROR(INDEX('Autonomy Ladder'!$C$16:$C$32,MATCH(M16,'Autonomy Ladder'!$B$16:$B$32,0)),0))</f>
        <v/>
      </c>
      <c r="U16" s="28" t="str">
        <f aca="false">IF(OR(S16="",T16=""),"",S16+T16)</f>
        <v/>
      </c>
      <c r="V16" s="29" t="str">
        <f aca="false">IF(U16="","",IFERROR(INDEX('Autonomy Ladder'!$B$36:$B$39,MATCH(U16,'Autonomy Ladder'!$A$36:$A$39,1)),""))</f>
        <v/>
      </c>
      <c r="W16" s="30" t="str">
        <f aca="false">IF(U16="","",IF(AND(U16&gt;=10,OR(O16="None",O16="Notify only",P16&lt;&gt;"Yes, tested in last 90 days",N16="Shared credential",N16="Unknown",Q16&lt;24,Q16="")),"GAP",IF(AND(U16&gt;=5,OR(O16="None",Q16&lt;12,Q16="",C16="")),"GAP","Adequate")))</f>
        <v/>
      </c>
      <c r="X16" s="28" t="str">
        <f aca="false">IF(U16="","",U16+IF(W16="GAP",6,0)+IF(H16="L5",2,0))</f>
        <v/>
      </c>
      <c r="Y16" s="31"/>
      <c r="Z16" s="31"/>
    </row>
    <row r="17" customFormat="false" ht="30" hidden="false" customHeight="true" outlineLevel="0" collapsed="false">
      <c r="A17" s="31"/>
      <c r="B17" s="31"/>
      <c r="C17" s="31"/>
      <c r="D17" s="31"/>
      <c r="E17" s="31"/>
      <c r="F17" s="31"/>
      <c r="G17" s="31"/>
      <c r="H17" s="31"/>
      <c r="I17" s="32"/>
      <c r="J17" s="31"/>
      <c r="K17" s="31"/>
      <c r="L17" s="31"/>
      <c r="M17" s="31"/>
      <c r="N17" s="31"/>
      <c r="O17" s="31"/>
      <c r="P17" s="31"/>
      <c r="Q17" s="32"/>
      <c r="R17" s="31"/>
      <c r="S17" s="27" t="str">
        <f aca="false">IFERROR(INDEX('Autonomy Ladder'!$F$5:$F$10,MATCH(H17,'Autonomy Ladder'!$A$5:$A$10,0)),"")</f>
        <v/>
      </c>
      <c r="T17" s="27" t="str">
        <f aca="false">IF(J17="","",IFERROR(INDEX('Autonomy Ladder'!$C$16:$C$32,MATCH(J17,'Autonomy Ladder'!$B$16:$B$32,0)),0)+IFERROR(INDEX('Autonomy Ladder'!$C$16:$C$32,MATCH(K17,'Autonomy Ladder'!$B$16:$B$32,0)),0)+IFERROR(INDEX('Autonomy Ladder'!$C$16:$C$32,MATCH(L17,'Autonomy Ladder'!$B$16:$B$32,0)),0)+IFERROR(INDEX('Autonomy Ladder'!$C$16:$C$32,MATCH(M17,'Autonomy Ladder'!$B$16:$B$32,0)),0))</f>
        <v/>
      </c>
      <c r="U17" s="28" t="str">
        <f aca="false">IF(OR(S17="",T17=""),"",S17+T17)</f>
        <v/>
      </c>
      <c r="V17" s="29" t="str">
        <f aca="false">IF(U17="","",IFERROR(INDEX('Autonomy Ladder'!$B$36:$B$39,MATCH(U17,'Autonomy Ladder'!$A$36:$A$39,1)),""))</f>
        <v/>
      </c>
      <c r="W17" s="30" t="str">
        <f aca="false">IF(U17="","",IF(AND(U17&gt;=10,OR(O17="None",O17="Notify only",P17&lt;&gt;"Yes, tested in last 90 days",N17="Shared credential",N17="Unknown",Q17&lt;24,Q17="")),"GAP",IF(AND(U17&gt;=5,OR(O17="None",Q17&lt;12,Q17="",C17="")),"GAP","Adequate")))</f>
        <v/>
      </c>
      <c r="X17" s="28" t="str">
        <f aca="false">IF(U17="","",U17+IF(W17="GAP",6,0)+IF(H17="L5",2,0))</f>
        <v/>
      </c>
      <c r="Y17" s="31"/>
      <c r="Z17" s="31"/>
    </row>
    <row r="18" customFormat="false" ht="30" hidden="false" customHeight="true" outlineLevel="0" collapsed="false">
      <c r="A18" s="31"/>
      <c r="B18" s="31"/>
      <c r="C18" s="31"/>
      <c r="D18" s="31"/>
      <c r="E18" s="31"/>
      <c r="F18" s="31"/>
      <c r="G18" s="31"/>
      <c r="H18" s="31"/>
      <c r="I18" s="32"/>
      <c r="J18" s="31"/>
      <c r="K18" s="31"/>
      <c r="L18" s="31"/>
      <c r="M18" s="31"/>
      <c r="N18" s="31"/>
      <c r="O18" s="31"/>
      <c r="P18" s="31"/>
      <c r="Q18" s="32"/>
      <c r="R18" s="31"/>
      <c r="S18" s="27" t="str">
        <f aca="false">IFERROR(INDEX('Autonomy Ladder'!$F$5:$F$10,MATCH(H18,'Autonomy Ladder'!$A$5:$A$10,0)),"")</f>
        <v/>
      </c>
      <c r="T18" s="27" t="str">
        <f aca="false">IF(J18="","",IFERROR(INDEX('Autonomy Ladder'!$C$16:$C$32,MATCH(J18,'Autonomy Ladder'!$B$16:$B$32,0)),0)+IFERROR(INDEX('Autonomy Ladder'!$C$16:$C$32,MATCH(K18,'Autonomy Ladder'!$B$16:$B$32,0)),0)+IFERROR(INDEX('Autonomy Ladder'!$C$16:$C$32,MATCH(L18,'Autonomy Ladder'!$B$16:$B$32,0)),0)+IFERROR(INDEX('Autonomy Ladder'!$C$16:$C$32,MATCH(M18,'Autonomy Ladder'!$B$16:$B$32,0)),0))</f>
        <v/>
      </c>
      <c r="U18" s="28" t="str">
        <f aca="false">IF(OR(S18="",T18=""),"",S18+T18)</f>
        <v/>
      </c>
      <c r="V18" s="29" t="str">
        <f aca="false">IF(U18="","",IFERROR(INDEX('Autonomy Ladder'!$B$36:$B$39,MATCH(U18,'Autonomy Ladder'!$A$36:$A$39,1)),""))</f>
        <v/>
      </c>
      <c r="W18" s="30" t="str">
        <f aca="false">IF(U18="","",IF(AND(U18&gt;=10,OR(O18="None",O18="Notify only",P18&lt;&gt;"Yes, tested in last 90 days",N18="Shared credential",N18="Unknown",Q18&lt;24,Q18="")),"GAP",IF(AND(U18&gt;=5,OR(O18="None",Q18&lt;12,Q18="",C18="")),"GAP","Adequate")))</f>
        <v/>
      </c>
      <c r="X18" s="28" t="str">
        <f aca="false">IF(U18="","",U18+IF(W18="GAP",6,0)+IF(H18="L5",2,0))</f>
        <v/>
      </c>
      <c r="Y18" s="31"/>
      <c r="Z18" s="31"/>
    </row>
    <row r="19" customFormat="false" ht="30" hidden="false" customHeight="true" outlineLevel="0" collapsed="false">
      <c r="A19" s="31"/>
      <c r="B19" s="31"/>
      <c r="C19" s="31"/>
      <c r="D19" s="31"/>
      <c r="E19" s="31"/>
      <c r="F19" s="31"/>
      <c r="G19" s="31"/>
      <c r="H19" s="31"/>
      <c r="I19" s="32"/>
      <c r="J19" s="31"/>
      <c r="K19" s="31"/>
      <c r="L19" s="31"/>
      <c r="M19" s="31"/>
      <c r="N19" s="31"/>
      <c r="O19" s="31"/>
      <c r="P19" s="31"/>
      <c r="Q19" s="32"/>
      <c r="R19" s="31"/>
      <c r="S19" s="27" t="str">
        <f aca="false">IFERROR(INDEX('Autonomy Ladder'!$F$5:$F$10,MATCH(H19,'Autonomy Ladder'!$A$5:$A$10,0)),"")</f>
        <v/>
      </c>
      <c r="T19" s="27" t="str">
        <f aca="false">IF(J19="","",IFERROR(INDEX('Autonomy Ladder'!$C$16:$C$32,MATCH(J19,'Autonomy Ladder'!$B$16:$B$32,0)),0)+IFERROR(INDEX('Autonomy Ladder'!$C$16:$C$32,MATCH(K19,'Autonomy Ladder'!$B$16:$B$32,0)),0)+IFERROR(INDEX('Autonomy Ladder'!$C$16:$C$32,MATCH(L19,'Autonomy Ladder'!$B$16:$B$32,0)),0)+IFERROR(INDEX('Autonomy Ladder'!$C$16:$C$32,MATCH(M19,'Autonomy Ladder'!$B$16:$B$32,0)),0))</f>
        <v/>
      </c>
      <c r="U19" s="28" t="str">
        <f aca="false">IF(OR(S19="",T19=""),"",S19+T19)</f>
        <v/>
      </c>
      <c r="V19" s="29" t="str">
        <f aca="false">IF(U19="","",IFERROR(INDEX('Autonomy Ladder'!$B$36:$B$39,MATCH(U19,'Autonomy Ladder'!$A$36:$A$39,1)),""))</f>
        <v/>
      </c>
      <c r="W19" s="30" t="str">
        <f aca="false">IF(U19="","",IF(AND(U19&gt;=10,OR(O19="None",O19="Notify only",P19&lt;&gt;"Yes, tested in last 90 days",N19="Shared credential",N19="Unknown",Q19&lt;24,Q19="")),"GAP",IF(AND(U19&gt;=5,OR(O19="None",Q19&lt;12,Q19="",C19="")),"GAP","Adequate")))</f>
        <v/>
      </c>
      <c r="X19" s="28" t="str">
        <f aca="false">IF(U19="","",U19+IF(W19="GAP",6,0)+IF(H19="L5",2,0))</f>
        <v/>
      </c>
      <c r="Y19" s="31"/>
      <c r="Z19" s="31"/>
    </row>
    <row r="20" customFormat="false" ht="30" hidden="false" customHeight="true" outlineLevel="0" collapsed="false">
      <c r="A20" s="31"/>
      <c r="B20" s="31"/>
      <c r="C20" s="31"/>
      <c r="D20" s="31"/>
      <c r="E20" s="31"/>
      <c r="F20" s="31"/>
      <c r="G20" s="31"/>
      <c r="H20" s="31"/>
      <c r="I20" s="32"/>
      <c r="J20" s="31"/>
      <c r="K20" s="31"/>
      <c r="L20" s="31"/>
      <c r="M20" s="31"/>
      <c r="N20" s="31"/>
      <c r="O20" s="31"/>
      <c r="P20" s="31"/>
      <c r="Q20" s="32"/>
      <c r="R20" s="31"/>
      <c r="S20" s="27" t="str">
        <f aca="false">IFERROR(INDEX('Autonomy Ladder'!$F$5:$F$10,MATCH(H20,'Autonomy Ladder'!$A$5:$A$10,0)),"")</f>
        <v/>
      </c>
      <c r="T20" s="27" t="str">
        <f aca="false">IF(J20="","",IFERROR(INDEX('Autonomy Ladder'!$C$16:$C$32,MATCH(J20,'Autonomy Ladder'!$B$16:$B$32,0)),0)+IFERROR(INDEX('Autonomy Ladder'!$C$16:$C$32,MATCH(K20,'Autonomy Ladder'!$B$16:$B$32,0)),0)+IFERROR(INDEX('Autonomy Ladder'!$C$16:$C$32,MATCH(L20,'Autonomy Ladder'!$B$16:$B$32,0)),0)+IFERROR(INDEX('Autonomy Ladder'!$C$16:$C$32,MATCH(M20,'Autonomy Ladder'!$B$16:$B$32,0)),0))</f>
        <v/>
      </c>
      <c r="U20" s="28" t="str">
        <f aca="false">IF(OR(S20="",T20=""),"",S20+T20)</f>
        <v/>
      </c>
      <c r="V20" s="29" t="str">
        <f aca="false">IF(U20="","",IFERROR(INDEX('Autonomy Ladder'!$B$36:$B$39,MATCH(U20,'Autonomy Ladder'!$A$36:$A$39,1)),""))</f>
        <v/>
      </c>
      <c r="W20" s="30" t="str">
        <f aca="false">IF(U20="","",IF(AND(U20&gt;=10,OR(O20="None",O20="Notify only",P20&lt;&gt;"Yes, tested in last 90 days",N20="Shared credential",N20="Unknown",Q20&lt;24,Q20="")),"GAP",IF(AND(U20&gt;=5,OR(O20="None",Q20&lt;12,Q20="",C20="")),"GAP","Adequate")))</f>
        <v/>
      </c>
      <c r="X20" s="28" t="str">
        <f aca="false">IF(U20="","",U20+IF(W20="GAP",6,0)+IF(H20="L5",2,0))</f>
        <v/>
      </c>
      <c r="Y20" s="31"/>
      <c r="Z20" s="31"/>
    </row>
    <row r="21" customFormat="false" ht="30" hidden="false" customHeight="true" outlineLevel="0" collapsed="false">
      <c r="A21" s="31"/>
      <c r="B21" s="31"/>
      <c r="C21" s="31"/>
      <c r="D21" s="31"/>
      <c r="E21" s="31"/>
      <c r="F21" s="31"/>
      <c r="G21" s="31"/>
      <c r="H21" s="31"/>
      <c r="I21" s="32"/>
      <c r="J21" s="31"/>
      <c r="K21" s="31"/>
      <c r="L21" s="31"/>
      <c r="M21" s="31"/>
      <c r="N21" s="31"/>
      <c r="O21" s="31"/>
      <c r="P21" s="31"/>
      <c r="Q21" s="32"/>
      <c r="R21" s="31"/>
      <c r="S21" s="27" t="str">
        <f aca="false">IFERROR(INDEX('Autonomy Ladder'!$F$5:$F$10,MATCH(H21,'Autonomy Ladder'!$A$5:$A$10,0)),"")</f>
        <v/>
      </c>
      <c r="T21" s="27" t="str">
        <f aca="false">IF(J21="","",IFERROR(INDEX('Autonomy Ladder'!$C$16:$C$32,MATCH(J21,'Autonomy Ladder'!$B$16:$B$32,0)),0)+IFERROR(INDEX('Autonomy Ladder'!$C$16:$C$32,MATCH(K21,'Autonomy Ladder'!$B$16:$B$32,0)),0)+IFERROR(INDEX('Autonomy Ladder'!$C$16:$C$32,MATCH(L21,'Autonomy Ladder'!$B$16:$B$32,0)),0)+IFERROR(INDEX('Autonomy Ladder'!$C$16:$C$32,MATCH(M21,'Autonomy Ladder'!$B$16:$B$32,0)),0))</f>
        <v/>
      </c>
      <c r="U21" s="28" t="str">
        <f aca="false">IF(OR(S21="",T21=""),"",S21+T21)</f>
        <v/>
      </c>
      <c r="V21" s="29" t="str">
        <f aca="false">IF(U21="","",IFERROR(INDEX('Autonomy Ladder'!$B$36:$B$39,MATCH(U21,'Autonomy Ladder'!$A$36:$A$39,1)),""))</f>
        <v/>
      </c>
      <c r="W21" s="30" t="str">
        <f aca="false">IF(U21="","",IF(AND(U21&gt;=10,OR(O21="None",O21="Notify only",P21&lt;&gt;"Yes, tested in last 90 days",N21="Shared credential",N21="Unknown",Q21&lt;24,Q21="")),"GAP",IF(AND(U21&gt;=5,OR(O21="None",Q21&lt;12,Q21="",C21="")),"GAP","Adequate")))</f>
        <v/>
      </c>
      <c r="X21" s="28" t="str">
        <f aca="false">IF(U21="","",U21+IF(W21="GAP",6,0)+IF(H21="L5",2,0))</f>
        <v/>
      </c>
      <c r="Y21" s="31"/>
      <c r="Z21" s="31"/>
    </row>
    <row r="22" customFormat="false" ht="30" hidden="false" customHeight="true" outlineLevel="0" collapsed="false">
      <c r="A22" s="31"/>
      <c r="B22" s="31"/>
      <c r="C22" s="31"/>
      <c r="D22" s="31"/>
      <c r="E22" s="31"/>
      <c r="F22" s="31"/>
      <c r="G22" s="31"/>
      <c r="H22" s="31"/>
      <c r="I22" s="32"/>
      <c r="J22" s="31"/>
      <c r="K22" s="31"/>
      <c r="L22" s="31"/>
      <c r="M22" s="31"/>
      <c r="N22" s="31"/>
      <c r="O22" s="31"/>
      <c r="P22" s="31"/>
      <c r="Q22" s="32"/>
      <c r="R22" s="31"/>
      <c r="S22" s="27" t="str">
        <f aca="false">IFERROR(INDEX('Autonomy Ladder'!$F$5:$F$10,MATCH(H22,'Autonomy Ladder'!$A$5:$A$10,0)),"")</f>
        <v/>
      </c>
      <c r="T22" s="27" t="str">
        <f aca="false">IF(J22="","",IFERROR(INDEX('Autonomy Ladder'!$C$16:$C$32,MATCH(J22,'Autonomy Ladder'!$B$16:$B$32,0)),0)+IFERROR(INDEX('Autonomy Ladder'!$C$16:$C$32,MATCH(K22,'Autonomy Ladder'!$B$16:$B$32,0)),0)+IFERROR(INDEX('Autonomy Ladder'!$C$16:$C$32,MATCH(L22,'Autonomy Ladder'!$B$16:$B$32,0)),0)+IFERROR(INDEX('Autonomy Ladder'!$C$16:$C$32,MATCH(M22,'Autonomy Ladder'!$B$16:$B$32,0)),0))</f>
        <v/>
      </c>
      <c r="U22" s="28" t="str">
        <f aca="false">IF(OR(S22="",T22=""),"",S22+T22)</f>
        <v/>
      </c>
      <c r="V22" s="29" t="str">
        <f aca="false">IF(U22="","",IFERROR(INDEX('Autonomy Ladder'!$B$36:$B$39,MATCH(U22,'Autonomy Ladder'!$A$36:$A$39,1)),""))</f>
        <v/>
      </c>
      <c r="W22" s="30" t="str">
        <f aca="false">IF(U22="","",IF(AND(U22&gt;=10,OR(O22="None",O22="Notify only",P22&lt;&gt;"Yes, tested in last 90 days",N22="Shared credential",N22="Unknown",Q22&lt;24,Q22="")),"GAP",IF(AND(U22&gt;=5,OR(O22="None",Q22&lt;12,Q22="",C22="")),"GAP","Adequate")))</f>
        <v/>
      </c>
      <c r="X22" s="28" t="str">
        <f aca="false">IF(U22="","",U22+IF(W22="GAP",6,0)+IF(H22="L5",2,0))</f>
        <v/>
      </c>
      <c r="Y22" s="31"/>
      <c r="Z22" s="31"/>
    </row>
    <row r="23" customFormat="false" ht="30" hidden="false" customHeight="true" outlineLevel="0" collapsed="false">
      <c r="A23" s="31"/>
      <c r="B23" s="31"/>
      <c r="C23" s="31"/>
      <c r="D23" s="31"/>
      <c r="E23" s="31"/>
      <c r="F23" s="31"/>
      <c r="G23" s="31"/>
      <c r="H23" s="31"/>
      <c r="I23" s="32"/>
      <c r="J23" s="31"/>
      <c r="K23" s="31"/>
      <c r="L23" s="31"/>
      <c r="M23" s="31"/>
      <c r="N23" s="31"/>
      <c r="O23" s="31"/>
      <c r="P23" s="31"/>
      <c r="Q23" s="32"/>
      <c r="R23" s="31"/>
      <c r="S23" s="27" t="str">
        <f aca="false">IFERROR(INDEX('Autonomy Ladder'!$F$5:$F$10,MATCH(H23,'Autonomy Ladder'!$A$5:$A$10,0)),"")</f>
        <v/>
      </c>
      <c r="T23" s="27" t="str">
        <f aca="false">IF(J23="","",IFERROR(INDEX('Autonomy Ladder'!$C$16:$C$32,MATCH(J23,'Autonomy Ladder'!$B$16:$B$32,0)),0)+IFERROR(INDEX('Autonomy Ladder'!$C$16:$C$32,MATCH(K23,'Autonomy Ladder'!$B$16:$B$32,0)),0)+IFERROR(INDEX('Autonomy Ladder'!$C$16:$C$32,MATCH(L23,'Autonomy Ladder'!$B$16:$B$32,0)),0)+IFERROR(INDEX('Autonomy Ladder'!$C$16:$C$32,MATCH(M23,'Autonomy Ladder'!$B$16:$B$32,0)),0))</f>
        <v/>
      </c>
      <c r="U23" s="28" t="str">
        <f aca="false">IF(OR(S23="",T23=""),"",S23+T23)</f>
        <v/>
      </c>
      <c r="V23" s="29" t="str">
        <f aca="false">IF(U23="","",IFERROR(INDEX('Autonomy Ladder'!$B$36:$B$39,MATCH(U23,'Autonomy Ladder'!$A$36:$A$39,1)),""))</f>
        <v/>
      </c>
      <c r="W23" s="30" t="str">
        <f aca="false">IF(U23="","",IF(AND(U23&gt;=10,OR(O23="None",O23="Notify only",P23&lt;&gt;"Yes, tested in last 90 days",N23="Shared credential",N23="Unknown",Q23&lt;24,Q23="")),"GAP",IF(AND(U23&gt;=5,OR(O23="None",Q23&lt;12,Q23="",C23="")),"GAP","Adequate")))</f>
        <v/>
      </c>
      <c r="X23" s="28" t="str">
        <f aca="false">IF(U23="","",U23+IF(W23="GAP",6,0)+IF(H23="L5",2,0))</f>
        <v/>
      </c>
      <c r="Y23" s="31"/>
      <c r="Z23" s="31"/>
    </row>
    <row r="24" customFormat="false" ht="30" hidden="false" customHeight="true" outlineLevel="0" collapsed="false">
      <c r="A24" s="31"/>
      <c r="B24" s="31"/>
      <c r="C24" s="31"/>
      <c r="D24" s="31"/>
      <c r="E24" s="31"/>
      <c r="F24" s="31"/>
      <c r="G24" s="31"/>
      <c r="H24" s="31"/>
      <c r="I24" s="32"/>
      <c r="J24" s="31"/>
      <c r="K24" s="31"/>
      <c r="L24" s="31"/>
      <c r="M24" s="31"/>
      <c r="N24" s="31"/>
      <c r="O24" s="31"/>
      <c r="P24" s="31"/>
      <c r="Q24" s="32"/>
      <c r="R24" s="31"/>
      <c r="S24" s="27" t="str">
        <f aca="false">IFERROR(INDEX('Autonomy Ladder'!$F$5:$F$10,MATCH(H24,'Autonomy Ladder'!$A$5:$A$10,0)),"")</f>
        <v/>
      </c>
      <c r="T24" s="27" t="str">
        <f aca="false">IF(J24="","",IFERROR(INDEX('Autonomy Ladder'!$C$16:$C$32,MATCH(J24,'Autonomy Ladder'!$B$16:$B$32,0)),0)+IFERROR(INDEX('Autonomy Ladder'!$C$16:$C$32,MATCH(K24,'Autonomy Ladder'!$B$16:$B$32,0)),0)+IFERROR(INDEX('Autonomy Ladder'!$C$16:$C$32,MATCH(L24,'Autonomy Ladder'!$B$16:$B$32,0)),0)+IFERROR(INDEX('Autonomy Ladder'!$C$16:$C$32,MATCH(M24,'Autonomy Ladder'!$B$16:$B$32,0)),0))</f>
        <v/>
      </c>
      <c r="U24" s="28" t="str">
        <f aca="false">IF(OR(S24="",T24=""),"",S24+T24)</f>
        <v/>
      </c>
      <c r="V24" s="29" t="str">
        <f aca="false">IF(U24="","",IFERROR(INDEX('Autonomy Ladder'!$B$36:$B$39,MATCH(U24,'Autonomy Ladder'!$A$36:$A$39,1)),""))</f>
        <v/>
      </c>
      <c r="W24" s="30" t="str">
        <f aca="false">IF(U24="","",IF(AND(U24&gt;=10,OR(O24="None",O24="Notify only",P24&lt;&gt;"Yes, tested in last 90 days",N24="Shared credential",N24="Unknown",Q24&lt;24,Q24="")),"GAP",IF(AND(U24&gt;=5,OR(O24="None",Q24&lt;12,Q24="",C24="")),"GAP","Adequate")))</f>
        <v/>
      </c>
      <c r="X24" s="28" t="str">
        <f aca="false">IF(U24="","",U24+IF(W24="GAP",6,0)+IF(H24="L5",2,0))</f>
        <v/>
      </c>
      <c r="Y24" s="31"/>
      <c r="Z24" s="31"/>
    </row>
    <row r="25" customFormat="false" ht="30" hidden="false" customHeight="true" outlineLevel="0" collapsed="false">
      <c r="A25" s="31"/>
      <c r="B25" s="31"/>
      <c r="C25" s="31"/>
      <c r="D25" s="31"/>
      <c r="E25" s="31"/>
      <c r="F25" s="31"/>
      <c r="G25" s="31"/>
      <c r="H25" s="31"/>
      <c r="I25" s="32"/>
      <c r="J25" s="31"/>
      <c r="K25" s="31"/>
      <c r="L25" s="31"/>
      <c r="M25" s="31"/>
      <c r="N25" s="31"/>
      <c r="O25" s="31"/>
      <c r="P25" s="31"/>
      <c r="Q25" s="32"/>
      <c r="R25" s="31"/>
      <c r="S25" s="27" t="str">
        <f aca="false">IFERROR(INDEX('Autonomy Ladder'!$F$5:$F$10,MATCH(H25,'Autonomy Ladder'!$A$5:$A$10,0)),"")</f>
        <v/>
      </c>
      <c r="T25" s="27" t="str">
        <f aca="false">IF(J25="","",IFERROR(INDEX('Autonomy Ladder'!$C$16:$C$32,MATCH(J25,'Autonomy Ladder'!$B$16:$B$32,0)),0)+IFERROR(INDEX('Autonomy Ladder'!$C$16:$C$32,MATCH(K25,'Autonomy Ladder'!$B$16:$B$32,0)),0)+IFERROR(INDEX('Autonomy Ladder'!$C$16:$C$32,MATCH(L25,'Autonomy Ladder'!$B$16:$B$32,0)),0)+IFERROR(INDEX('Autonomy Ladder'!$C$16:$C$32,MATCH(M25,'Autonomy Ladder'!$B$16:$B$32,0)),0))</f>
        <v/>
      </c>
      <c r="U25" s="28" t="str">
        <f aca="false">IF(OR(S25="",T25=""),"",S25+T25)</f>
        <v/>
      </c>
      <c r="V25" s="29" t="str">
        <f aca="false">IF(U25="","",IFERROR(INDEX('Autonomy Ladder'!$B$36:$B$39,MATCH(U25,'Autonomy Ladder'!$A$36:$A$39,1)),""))</f>
        <v/>
      </c>
      <c r="W25" s="30" t="str">
        <f aca="false">IF(U25="","",IF(AND(U25&gt;=10,OR(O25="None",O25="Notify only",P25&lt;&gt;"Yes, tested in last 90 days",N25="Shared credential",N25="Unknown",Q25&lt;24,Q25="")),"GAP",IF(AND(U25&gt;=5,OR(O25="None",Q25&lt;12,Q25="",C25="")),"GAP","Adequate")))</f>
        <v/>
      </c>
      <c r="X25" s="28" t="str">
        <f aca="false">IF(U25="","",U25+IF(W25="GAP",6,0)+IF(H25="L5",2,0))</f>
        <v/>
      </c>
      <c r="Y25" s="31"/>
      <c r="Z25" s="31"/>
    </row>
    <row r="26" customFormat="false" ht="30" hidden="false" customHeight="true" outlineLevel="0" collapsed="false">
      <c r="A26" s="31"/>
      <c r="B26" s="31"/>
      <c r="C26" s="31"/>
      <c r="D26" s="31"/>
      <c r="E26" s="31"/>
      <c r="F26" s="31"/>
      <c r="G26" s="31"/>
      <c r="H26" s="31"/>
      <c r="I26" s="32"/>
      <c r="J26" s="31"/>
      <c r="K26" s="31"/>
      <c r="L26" s="31"/>
      <c r="M26" s="31"/>
      <c r="N26" s="31"/>
      <c r="O26" s="31"/>
      <c r="P26" s="31"/>
      <c r="Q26" s="32"/>
      <c r="R26" s="31"/>
      <c r="S26" s="27" t="str">
        <f aca="false">IFERROR(INDEX('Autonomy Ladder'!$F$5:$F$10,MATCH(H26,'Autonomy Ladder'!$A$5:$A$10,0)),"")</f>
        <v/>
      </c>
      <c r="T26" s="27" t="str">
        <f aca="false">IF(J26="","",IFERROR(INDEX('Autonomy Ladder'!$C$16:$C$32,MATCH(J26,'Autonomy Ladder'!$B$16:$B$32,0)),0)+IFERROR(INDEX('Autonomy Ladder'!$C$16:$C$32,MATCH(K26,'Autonomy Ladder'!$B$16:$B$32,0)),0)+IFERROR(INDEX('Autonomy Ladder'!$C$16:$C$32,MATCH(L26,'Autonomy Ladder'!$B$16:$B$32,0)),0)+IFERROR(INDEX('Autonomy Ladder'!$C$16:$C$32,MATCH(M26,'Autonomy Ladder'!$B$16:$B$32,0)),0))</f>
        <v/>
      </c>
      <c r="U26" s="28" t="str">
        <f aca="false">IF(OR(S26="",T26=""),"",S26+T26)</f>
        <v/>
      </c>
      <c r="V26" s="29" t="str">
        <f aca="false">IF(U26="","",IFERROR(INDEX('Autonomy Ladder'!$B$36:$B$39,MATCH(U26,'Autonomy Ladder'!$A$36:$A$39,1)),""))</f>
        <v/>
      </c>
      <c r="W26" s="30" t="str">
        <f aca="false">IF(U26="","",IF(AND(U26&gt;=10,OR(O26="None",O26="Notify only",P26&lt;&gt;"Yes, tested in last 90 days",N26="Shared credential",N26="Unknown",Q26&lt;24,Q26="")),"GAP",IF(AND(U26&gt;=5,OR(O26="None",Q26&lt;12,Q26="",C26="")),"GAP","Adequate")))</f>
        <v/>
      </c>
      <c r="X26" s="28" t="str">
        <f aca="false">IF(U26="","",U26+IF(W26="GAP",6,0)+IF(H26="L5",2,0))</f>
        <v/>
      </c>
      <c r="Y26" s="31"/>
      <c r="Z26" s="31"/>
    </row>
    <row r="27" customFormat="false" ht="30" hidden="false" customHeight="true" outlineLevel="0" collapsed="false">
      <c r="A27" s="31"/>
      <c r="B27" s="31"/>
      <c r="C27" s="31"/>
      <c r="D27" s="31"/>
      <c r="E27" s="31"/>
      <c r="F27" s="31"/>
      <c r="G27" s="31"/>
      <c r="H27" s="31"/>
      <c r="I27" s="32"/>
      <c r="J27" s="31"/>
      <c r="K27" s="31"/>
      <c r="L27" s="31"/>
      <c r="M27" s="31"/>
      <c r="N27" s="31"/>
      <c r="O27" s="31"/>
      <c r="P27" s="31"/>
      <c r="Q27" s="32"/>
      <c r="R27" s="31"/>
      <c r="S27" s="27" t="str">
        <f aca="false">IFERROR(INDEX('Autonomy Ladder'!$F$5:$F$10,MATCH(H27,'Autonomy Ladder'!$A$5:$A$10,0)),"")</f>
        <v/>
      </c>
      <c r="T27" s="27" t="str">
        <f aca="false">IF(J27="","",IFERROR(INDEX('Autonomy Ladder'!$C$16:$C$32,MATCH(J27,'Autonomy Ladder'!$B$16:$B$32,0)),0)+IFERROR(INDEX('Autonomy Ladder'!$C$16:$C$32,MATCH(K27,'Autonomy Ladder'!$B$16:$B$32,0)),0)+IFERROR(INDEX('Autonomy Ladder'!$C$16:$C$32,MATCH(L27,'Autonomy Ladder'!$B$16:$B$32,0)),0)+IFERROR(INDEX('Autonomy Ladder'!$C$16:$C$32,MATCH(M27,'Autonomy Ladder'!$B$16:$B$32,0)),0))</f>
        <v/>
      </c>
      <c r="U27" s="28" t="str">
        <f aca="false">IF(OR(S27="",T27=""),"",S27+T27)</f>
        <v/>
      </c>
      <c r="V27" s="29" t="str">
        <f aca="false">IF(U27="","",IFERROR(INDEX('Autonomy Ladder'!$B$36:$B$39,MATCH(U27,'Autonomy Ladder'!$A$36:$A$39,1)),""))</f>
        <v/>
      </c>
      <c r="W27" s="30" t="str">
        <f aca="false">IF(U27="","",IF(AND(U27&gt;=10,OR(O27="None",O27="Notify only",P27&lt;&gt;"Yes, tested in last 90 days",N27="Shared credential",N27="Unknown",Q27&lt;24,Q27="")),"GAP",IF(AND(U27&gt;=5,OR(O27="None",Q27&lt;12,Q27="",C27="")),"GAP","Adequate")))</f>
        <v/>
      </c>
      <c r="X27" s="28" t="str">
        <f aca="false">IF(U27="","",U27+IF(W27="GAP",6,0)+IF(H27="L5",2,0))</f>
        <v/>
      </c>
      <c r="Y27" s="31"/>
      <c r="Z27" s="31"/>
    </row>
    <row r="28" customFormat="false" ht="30" hidden="false" customHeight="true" outlineLevel="0" collapsed="false">
      <c r="A28" s="31"/>
      <c r="B28" s="31"/>
      <c r="C28" s="31"/>
      <c r="D28" s="31"/>
      <c r="E28" s="31"/>
      <c r="F28" s="31"/>
      <c r="G28" s="31"/>
      <c r="H28" s="31"/>
      <c r="I28" s="32"/>
      <c r="J28" s="31"/>
      <c r="K28" s="31"/>
      <c r="L28" s="31"/>
      <c r="M28" s="31"/>
      <c r="N28" s="31"/>
      <c r="O28" s="31"/>
      <c r="P28" s="31"/>
      <c r="Q28" s="32"/>
      <c r="R28" s="31"/>
      <c r="S28" s="27" t="str">
        <f aca="false">IFERROR(INDEX('Autonomy Ladder'!$F$5:$F$10,MATCH(H28,'Autonomy Ladder'!$A$5:$A$10,0)),"")</f>
        <v/>
      </c>
      <c r="T28" s="27" t="str">
        <f aca="false">IF(J28="","",IFERROR(INDEX('Autonomy Ladder'!$C$16:$C$32,MATCH(J28,'Autonomy Ladder'!$B$16:$B$32,0)),0)+IFERROR(INDEX('Autonomy Ladder'!$C$16:$C$32,MATCH(K28,'Autonomy Ladder'!$B$16:$B$32,0)),0)+IFERROR(INDEX('Autonomy Ladder'!$C$16:$C$32,MATCH(L28,'Autonomy Ladder'!$B$16:$B$32,0)),0)+IFERROR(INDEX('Autonomy Ladder'!$C$16:$C$32,MATCH(M28,'Autonomy Ladder'!$B$16:$B$32,0)),0))</f>
        <v/>
      </c>
      <c r="U28" s="28" t="str">
        <f aca="false">IF(OR(S28="",T28=""),"",S28+T28)</f>
        <v/>
      </c>
      <c r="V28" s="29" t="str">
        <f aca="false">IF(U28="","",IFERROR(INDEX('Autonomy Ladder'!$B$36:$B$39,MATCH(U28,'Autonomy Ladder'!$A$36:$A$39,1)),""))</f>
        <v/>
      </c>
      <c r="W28" s="30" t="str">
        <f aca="false">IF(U28="","",IF(AND(U28&gt;=10,OR(O28="None",O28="Notify only",P28&lt;&gt;"Yes, tested in last 90 days",N28="Shared credential",N28="Unknown",Q28&lt;24,Q28="")),"GAP",IF(AND(U28&gt;=5,OR(O28="None",Q28&lt;12,Q28="",C28="")),"GAP","Adequate")))</f>
        <v/>
      </c>
      <c r="X28" s="28" t="str">
        <f aca="false">IF(U28="","",U28+IF(W28="GAP",6,0)+IF(H28="L5",2,0))</f>
        <v/>
      </c>
      <c r="Y28" s="31"/>
      <c r="Z28" s="31"/>
    </row>
    <row r="29" customFormat="false" ht="30" hidden="false" customHeight="true" outlineLevel="0" collapsed="false">
      <c r="A29" s="31"/>
      <c r="B29" s="31"/>
      <c r="C29" s="31"/>
      <c r="D29" s="31"/>
      <c r="E29" s="31"/>
      <c r="F29" s="31"/>
      <c r="G29" s="31"/>
      <c r="H29" s="31"/>
      <c r="I29" s="32"/>
      <c r="J29" s="31"/>
      <c r="K29" s="31"/>
      <c r="L29" s="31"/>
      <c r="M29" s="31"/>
      <c r="N29" s="31"/>
      <c r="O29" s="31"/>
      <c r="P29" s="31"/>
      <c r="Q29" s="32"/>
      <c r="R29" s="31"/>
      <c r="S29" s="27" t="str">
        <f aca="false">IFERROR(INDEX('Autonomy Ladder'!$F$5:$F$10,MATCH(H29,'Autonomy Ladder'!$A$5:$A$10,0)),"")</f>
        <v/>
      </c>
      <c r="T29" s="27" t="str">
        <f aca="false">IF(J29="","",IFERROR(INDEX('Autonomy Ladder'!$C$16:$C$32,MATCH(J29,'Autonomy Ladder'!$B$16:$B$32,0)),0)+IFERROR(INDEX('Autonomy Ladder'!$C$16:$C$32,MATCH(K29,'Autonomy Ladder'!$B$16:$B$32,0)),0)+IFERROR(INDEX('Autonomy Ladder'!$C$16:$C$32,MATCH(L29,'Autonomy Ladder'!$B$16:$B$32,0)),0)+IFERROR(INDEX('Autonomy Ladder'!$C$16:$C$32,MATCH(M29,'Autonomy Ladder'!$B$16:$B$32,0)),0))</f>
        <v/>
      </c>
      <c r="U29" s="28" t="str">
        <f aca="false">IF(OR(S29="",T29=""),"",S29+T29)</f>
        <v/>
      </c>
      <c r="V29" s="29" t="str">
        <f aca="false">IF(U29="","",IFERROR(INDEX('Autonomy Ladder'!$B$36:$B$39,MATCH(U29,'Autonomy Ladder'!$A$36:$A$39,1)),""))</f>
        <v/>
      </c>
      <c r="W29" s="30" t="str">
        <f aca="false">IF(U29="","",IF(AND(U29&gt;=10,OR(O29="None",O29="Notify only",P29&lt;&gt;"Yes, tested in last 90 days",N29="Shared credential",N29="Unknown",Q29&lt;24,Q29="")),"GAP",IF(AND(U29&gt;=5,OR(O29="None",Q29&lt;12,Q29="",C29="")),"GAP","Adequate")))</f>
        <v/>
      </c>
      <c r="X29" s="28" t="str">
        <f aca="false">IF(U29="","",U29+IF(W29="GAP",6,0)+IF(H29="L5",2,0))</f>
        <v/>
      </c>
      <c r="Y29" s="31"/>
      <c r="Z29" s="31"/>
    </row>
    <row r="30" customFormat="false" ht="30" hidden="false" customHeight="true" outlineLevel="0" collapsed="false">
      <c r="A30" s="31"/>
      <c r="B30" s="31"/>
      <c r="C30" s="31"/>
      <c r="D30" s="31"/>
      <c r="E30" s="31"/>
      <c r="F30" s="31"/>
      <c r="G30" s="31"/>
      <c r="H30" s="31"/>
      <c r="I30" s="32"/>
      <c r="J30" s="31"/>
      <c r="K30" s="31"/>
      <c r="L30" s="31"/>
      <c r="M30" s="31"/>
      <c r="N30" s="31"/>
      <c r="O30" s="31"/>
      <c r="P30" s="31"/>
      <c r="Q30" s="32"/>
      <c r="R30" s="31"/>
      <c r="S30" s="27" t="str">
        <f aca="false">IFERROR(INDEX('Autonomy Ladder'!$F$5:$F$10,MATCH(H30,'Autonomy Ladder'!$A$5:$A$10,0)),"")</f>
        <v/>
      </c>
      <c r="T30" s="27" t="str">
        <f aca="false">IF(J30="","",IFERROR(INDEX('Autonomy Ladder'!$C$16:$C$32,MATCH(J30,'Autonomy Ladder'!$B$16:$B$32,0)),0)+IFERROR(INDEX('Autonomy Ladder'!$C$16:$C$32,MATCH(K30,'Autonomy Ladder'!$B$16:$B$32,0)),0)+IFERROR(INDEX('Autonomy Ladder'!$C$16:$C$32,MATCH(L30,'Autonomy Ladder'!$B$16:$B$32,0)),0)+IFERROR(INDEX('Autonomy Ladder'!$C$16:$C$32,MATCH(M30,'Autonomy Ladder'!$B$16:$B$32,0)),0))</f>
        <v/>
      </c>
      <c r="U30" s="28" t="str">
        <f aca="false">IF(OR(S30="",T30=""),"",S30+T30)</f>
        <v/>
      </c>
      <c r="V30" s="29" t="str">
        <f aca="false">IF(U30="","",IFERROR(INDEX('Autonomy Ladder'!$B$36:$B$39,MATCH(U30,'Autonomy Ladder'!$A$36:$A$39,1)),""))</f>
        <v/>
      </c>
      <c r="W30" s="30" t="str">
        <f aca="false">IF(U30="","",IF(AND(U30&gt;=10,OR(O30="None",O30="Notify only",P30&lt;&gt;"Yes, tested in last 90 days",N30="Shared credential",N30="Unknown",Q30&lt;24,Q30="")),"GAP",IF(AND(U30&gt;=5,OR(O30="None",Q30&lt;12,Q30="",C30="")),"GAP","Adequate")))</f>
        <v/>
      </c>
      <c r="X30" s="28" t="str">
        <f aca="false">IF(U30="","",U30+IF(W30="GAP",6,0)+IF(H30="L5",2,0))</f>
        <v/>
      </c>
      <c r="Y30" s="31"/>
      <c r="Z30" s="31"/>
    </row>
    <row r="31" customFormat="false" ht="30" hidden="false" customHeight="true" outlineLevel="0" collapsed="false">
      <c r="A31" s="31"/>
      <c r="B31" s="31"/>
      <c r="C31" s="31"/>
      <c r="D31" s="31"/>
      <c r="E31" s="31"/>
      <c r="F31" s="31"/>
      <c r="G31" s="31"/>
      <c r="H31" s="31"/>
      <c r="I31" s="32"/>
      <c r="J31" s="31"/>
      <c r="K31" s="31"/>
      <c r="L31" s="31"/>
      <c r="M31" s="31"/>
      <c r="N31" s="31"/>
      <c r="O31" s="31"/>
      <c r="P31" s="31"/>
      <c r="Q31" s="32"/>
      <c r="R31" s="31"/>
      <c r="S31" s="27" t="str">
        <f aca="false">IFERROR(INDEX('Autonomy Ladder'!$F$5:$F$10,MATCH(H31,'Autonomy Ladder'!$A$5:$A$10,0)),"")</f>
        <v/>
      </c>
      <c r="T31" s="27" t="str">
        <f aca="false">IF(J31="","",IFERROR(INDEX('Autonomy Ladder'!$C$16:$C$32,MATCH(J31,'Autonomy Ladder'!$B$16:$B$32,0)),0)+IFERROR(INDEX('Autonomy Ladder'!$C$16:$C$32,MATCH(K31,'Autonomy Ladder'!$B$16:$B$32,0)),0)+IFERROR(INDEX('Autonomy Ladder'!$C$16:$C$32,MATCH(L31,'Autonomy Ladder'!$B$16:$B$32,0)),0)+IFERROR(INDEX('Autonomy Ladder'!$C$16:$C$32,MATCH(M31,'Autonomy Ladder'!$B$16:$B$32,0)),0))</f>
        <v/>
      </c>
      <c r="U31" s="28" t="str">
        <f aca="false">IF(OR(S31="",T31=""),"",S31+T31)</f>
        <v/>
      </c>
      <c r="V31" s="29" t="str">
        <f aca="false">IF(U31="","",IFERROR(INDEX('Autonomy Ladder'!$B$36:$B$39,MATCH(U31,'Autonomy Ladder'!$A$36:$A$39,1)),""))</f>
        <v/>
      </c>
      <c r="W31" s="30" t="str">
        <f aca="false">IF(U31="","",IF(AND(U31&gt;=10,OR(O31="None",O31="Notify only",P31&lt;&gt;"Yes, tested in last 90 days",N31="Shared credential",N31="Unknown",Q31&lt;24,Q31="")),"GAP",IF(AND(U31&gt;=5,OR(O31="None",Q31&lt;12,Q31="",C31="")),"GAP","Adequate")))</f>
        <v/>
      </c>
      <c r="X31" s="28" t="str">
        <f aca="false">IF(U31="","",U31+IF(W31="GAP",6,0)+IF(H31="L5",2,0))</f>
        <v/>
      </c>
      <c r="Y31" s="31"/>
      <c r="Z31" s="31"/>
    </row>
    <row r="32" customFormat="false" ht="30" hidden="false" customHeight="true" outlineLevel="0" collapsed="false">
      <c r="A32" s="31"/>
      <c r="B32" s="31"/>
      <c r="C32" s="31"/>
      <c r="D32" s="31"/>
      <c r="E32" s="31"/>
      <c r="F32" s="31"/>
      <c r="G32" s="31"/>
      <c r="H32" s="31"/>
      <c r="I32" s="32"/>
      <c r="J32" s="31"/>
      <c r="K32" s="31"/>
      <c r="L32" s="31"/>
      <c r="M32" s="31"/>
      <c r="N32" s="31"/>
      <c r="O32" s="31"/>
      <c r="P32" s="31"/>
      <c r="Q32" s="32"/>
      <c r="R32" s="31"/>
      <c r="S32" s="27" t="str">
        <f aca="false">IFERROR(INDEX('Autonomy Ladder'!$F$5:$F$10,MATCH(H32,'Autonomy Ladder'!$A$5:$A$10,0)),"")</f>
        <v/>
      </c>
      <c r="T32" s="27" t="str">
        <f aca="false">IF(J32="","",IFERROR(INDEX('Autonomy Ladder'!$C$16:$C$32,MATCH(J32,'Autonomy Ladder'!$B$16:$B$32,0)),0)+IFERROR(INDEX('Autonomy Ladder'!$C$16:$C$32,MATCH(K32,'Autonomy Ladder'!$B$16:$B$32,0)),0)+IFERROR(INDEX('Autonomy Ladder'!$C$16:$C$32,MATCH(L32,'Autonomy Ladder'!$B$16:$B$32,0)),0)+IFERROR(INDEX('Autonomy Ladder'!$C$16:$C$32,MATCH(M32,'Autonomy Ladder'!$B$16:$B$32,0)),0))</f>
        <v/>
      </c>
      <c r="U32" s="28" t="str">
        <f aca="false">IF(OR(S32="",T32=""),"",S32+T32)</f>
        <v/>
      </c>
      <c r="V32" s="29" t="str">
        <f aca="false">IF(U32="","",IFERROR(INDEX('Autonomy Ladder'!$B$36:$B$39,MATCH(U32,'Autonomy Ladder'!$A$36:$A$39,1)),""))</f>
        <v/>
      </c>
      <c r="W32" s="30" t="str">
        <f aca="false">IF(U32="","",IF(AND(U32&gt;=10,OR(O32="None",O32="Notify only",P32&lt;&gt;"Yes, tested in last 90 days",N32="Shared credential",N32="Unknown",Q32&lt;24,Q32="")),"GAP",IF(AND(U32&gt;=5,OR(O32="None",Q32&lt;12,Q32="",C32="")),"GAP","Adequate")))</f>
        <v/>
      </c>
      <c r="X32" s="28" t="str">
        <f aca="false">IF(U32="","",U32+IF(W32="GAP",6,0)+IF(H32="L5",2,0))</f>
        <v/>
      </c>
      <c r="Y32" s="31"/>
      <c r="Z32" s="31"/>
    </row>
    <row r="33" customFormat="false" ht="30" hidden="false" customHeight="true" outlineLevel="0" collapsed="false">
      <c r="A33" s="31"/>
      <c r="B33" s="31"/>
      <c r="C33" s="31"/>
      <c r="D33" s="31"/>
      <c r="E33" s="31"/>
      <c r="F33" s="31"/>
      <c r="G33" s="31"/>
      <c r="H33" s="31"/>
      <c r="I33" s="32"/>
      <c r="J33" s="31"/>
      <c r="K33" s="31"/>
      <c r="L33" s="31"/>
      <c r="M33" s="31"/>
      <c r="N33" s="31"/>
      <c r="O33" s="31"/>
      <c r="P33" s="31"/>
      <c r="Q33" s="32"/>
      <c r="R33" s="31"/>
      <c r="S33" s="27" t="str">
        <f aca="false">IFERROR(INDEX('Autonomy Ladder'!$F$5:$F$10,MATCH(H33,'Autonomy Ladder'!$A$5:$A$10,0)),"")</f>
        <v/>
      </c>
      <c r="T33" s="27" t="str">
        <f aca="false">IF(J33="","",IFERROR(INDEX('Autonomy Ladder'!$C$16:$C$32,MATCH(J33,'Autonomy Ladder'!$B$16:$B$32,0)),0)+IFERROR(INDEX('Autonomy Ladder'!$C$16:$C$32,MATCH(K33,'Autonomy Ladder'!$B$16:$B$32,0)),0)+IFERROR(INDEX('Autonomy Ladder'!$C$16:$C$32,MATCH(L33,'Autonomy Ladder'!$B$16:$B$32,0)),0)+IFERROR(INDEX('Autonomy Ladder'!$C$16:$C$32,MATCH(M33,'Autonomy Ladder'!$B$16:$B$32,0)),0))</f>
        <v/>
      </c>
      <c r="U33" s="28" t="str">
        <f aca="false">IF(OR(S33="",T33=""),"",S33+T33)</f>
        <v/>
      </c>
      <c r="V33" s="29" t="str">
        <f aca="false">IF(U33="","",IFERROR(INDEX('Autonomy Ladder'!$B$36:$B$39,MATCH(U33,'Autonomy Ladder'!$A$36:$A$39,1)),""))</f>
        <v/>
      </c>
      <c r="W33" s="30" t="str">
        <f aca="false">IF(U33="","",IF(AND(U33&gt;=10,OR(O33="None",O33="Notify only",P33&lt;&gt;"Yes, tested in last 90 days",N33="Shared credential",N33="Unknown",Q33&lt;24,Q33="")),"GAP",IF(AND(U33&gt;=5,OR(O33="None",Q33&lt;12,Q33="",C33="")),"GAP","Adequate")))</f>
        <v/>
      </c>
      <c r="X33" s="28" t="str">
        <f aca="false">IF(U33="","",U33+IF(W33="GAP",6,0)+IF(H33="L5",2,0))</f>
        <v/>
      </c>
      <c r="Y33" s="31"/>
      <c r="Z33" s="31"/>
    </row>
    <row r="34" customFormat="false" ht="30" hidden="false" customHeight="true" outlineLevel="0" collapsed="false">
      <c r="A34" s="31"/>
      <c r="B34" s="31"/>
      <c r="C34" s="31"/>
      <c r="D34" s="31"/>
      <c r="E34" s="31"/>
      <c r="F34" s="31"/>
      <c r="G34" s="31"/>
      <c r="H34" s="31"/>
      <c r="I34" s="32"/>
      <c r="J34" s="31"/>
      <c r="K34" s="31"/>
      <c r="L34" s="31"/>
      <c r="M34" s="31"/>
      <c r="N34" s="31"/>
      <c r="O34" s="31"/>
      <c r="P34" s="31"/>
      <c r="Q34" s="32"/>
      <c r="R34" s="31"/>
      <c r="S34" s="27" t="str">
        <f aca="false">IFERROR(INDEX('Autonomy Ladder'!$F$5:$F$10,MATCH(H34,'Autonomy Ladder'!$A$5:$A$10,0)),"")</f>
        <v/>
      </c>
      <c r="T34" s="27" t="str">
        <f aca="false">IF(J34="","",IFERROR(INDEX('Autonomy Ladder'!$C$16:$C$32,MATCH(J34,'Autonomy Ladder'!$B$16:$B$32,0)),0)+IFERROR(INDEX('Autonomy Ladder'!$C$16:$C$32,MATCH(K34,'Autonomy Ladder'!$B$16:$B$32,0)),0)+IFERROR(INDEX('Autonomy Ladder'!$C$16:$C$32,MATCH(L34,'Autonomy Ladder'!$B$16:$B$32,0)),0)+IFERROR(INDEX('Autonomy Ladder'!$C$16:$C$32,MATCH(M34,'Autonomy Ladder'!$B$16:$B$32,0)),0))</f>
        <v/>
      </c>
      <c r="U34" s="28" t="str">
        <f aca="false">IF(OR(S34="",T34=""),"",S34+T34)</f>
        <v/>
      </c>
      <c r="V34" s="29" t="str">
        <f aca="false">IF(U34="","",IFERROR(INDEX('Autonomy Ladder'!$B$36:$B$39,MATCH(U34,'Autonomy Ladder'!$A$36:$A$39,1)),""))</f>
        <v/>
      </c>
      <c r="W34" s="30" t="str">
        <f aca="false">IF(U34="","",IF(AND(U34&gt;=10,OR(O34="None",O34="Notify only",P34&lt;&gt;"Yes, tested in last 90 days",N34="Shared credential",N34="Unknown",Q34&lt;24,Q34="")),"GAP",IF(AND(U34&gt;=5,OR(O34="None",Q34&lt;12,Q34="",C34="")),"GAP","Adequate")))</f>
        <v/>
      </c>
      <c r="X34" s="28" t="str">
        <f aca="false">IF(U34="","",U34+IF(W34="GAP",6,0)+IF(H34="L5",2,0))</f>
        <v/>
      </c>
      <c r="Y34" s="31"/>
      <c r="Z34" s="31"/>
    </row>
    <row r="35" customFormat="false" ht="30" hidden="false" customHeight="true" outlineLevel="0" collapsed="false">
      <c r="A35" s="31"/>
      <c r="B35" s="31"/>
      <c r="C35" s="31"/>
      <c r="D35" s="31"/>
      <c r="E35" s="31"/>
      <c r="F35" s="31"/>
      <c r="G35" s="31"/>
      <c r="H35" s="31"/>
      <c r="I35" s="32"/>
      <c r="J35" s="31"/>
      <c r="K35" s="31"/>
      <c r="L35" s="31"/>
      <c r="M35" s="31"/>
      <c r="N35" s="31"/>
      <c r="O35" s="31"/>
      <c r="P35" s="31"/>
      <c r="Q35" s="32"/>
      <c r="R35" s="31"/>
      <c r="S35" s="27" t="str">
        <f aca="false">IFERROR(INDEX('Autonomy Ladder'!$F$5:$F$10,MATCH(H35,'Autonomy Ladder'!$A$5:$A$10,0)),"")</f>
        <v/>
      </c>
      <c r="T35" s="27" t="str">
        <f aca="false">IF(J35="","",IFERROR(INDEX('Autonomy Ladder'!$C$16:$C$32,MATCH(J35,'Autonomy Ladder'!$B$16:$B$32,0)),0)+IFERROR(INDEX('Autonomy Ladder'!$C$16:$C$32,MATCH(K35,'Autonomy Ladder'!$B$16:$B$32,0)),0)+IFERROR(INDEX('Autonomy Ladder'!$C$16:$C$32,MATCH(L35,'Autonomy Ladder'!$B$16:$B$32,0)),0)+IFERROR(INDEX('Autonomy Ladder'!$C$16:$C$32,MATCH(M35,'Autonomy Ladder'!$B$16:$B$32,0)),0))</f>
        <v/>
      </c>
      <c r="U35" s="28" t="str">
        <f aca="false">IF(OR(S35="",T35=""),"",S35+T35)</f>
        <v/>
      </c>
      <c r="V35" s="29" t="str">
        <f aca="false">IF(U35="","",IFERROR(INDEX('Autonomy Ladder'!$B$36:$B$39,MATCH(U35,'Autonomy Ladder'!$A$36:$A$39,1)),""))</f>
        <v/>
      </c>
      <c r="W35" s="30" t="str">
        <f aca="false">IF(U35="","",IF(AND(U35&gt;=10,OR(O35="None",O35="Notify only",P35&lt;&gt;"Yes, tested in last 90 days",N35="Shared credential",N35="Unknown",Q35&lt;24,Q35="")),"GAP",IF(AND(U35&gt;=5,OR(O35="None",Q35&lt;12,Q35="",C35="")),"GAP","Adequate")))</f>
        <v/>
      </c>
      <c r="X35" s="28" t="str">
        <f aca="false">IF(U35="","",U35+IF(W35="GAP",6,0)+IF(H35="L5",2,0))</f>
        <v/>
      </c>
      <c r="Y35" s="31"/>
      <c r="Z35" s="31"/>
    </row>
    <row r="36" customFormat="false" ht="30" hidden="false" customHeight="true" outlineLevel="0" collapsed="false">
      <c r="A36" s="31"/>
      <c r="B36" s="31"/>
      <c r="C36" s="31"/>
      <c r="D36" s="31"/>
      <c r="E36" s="31"/>
      <c r="F36" s="31"/>
      <c r="G36" s="31"/>
      <c r="H36" s="31"/>
      <c r="I36" s="32"/>
      <c r="J36" s="31"/>
      <c r="K36" s="31"/>
      <c r="L36" s="31"/>
      <c r="M36" s="31"/>
      <c r="N36" s="31"/>
      <c r="O36" s="31"/>
      <c r="P36" s="31"/>
      <c r="Q36" s="32"/>
      <c r="R36" s="31"/>
      <c r="S36" s="27" t="str">
        <f aca="false">IFERROR(INDEX('Autonomy Ladder'!$F$5:$F$10,MATCH(H36,'Autonomy Ladder'!$A$5:$A$10,0)),"")</f>
        <v/>
      </c>
      <c r="T36" s="27" t="str">
        <f aca="false">IF(J36="","",IFERROR(INDEX('Autonomy Ladder'!$C$16:$C$32,MATCH(J36,'Autonomy Ladder'!$B$16:$B$32,0)),0)+IFERROR(INDEX('Autonomy Ladder'!$C$16:$C$32,MATCH(K36,'Autonomy Ladder'!$B$16:$B$32,0)),0)+IFERROR(INDEX('Autonomy Ladder'!$C$16:$C$32,MATCH(L36,'Autonomy Ladder'!$B$16:$B$32,0)),0)+IFERROR(INDEX('Autonomy Ladder'!$C$16:$C$32,MATCH(M36,'Autonomy Ladder'!$B$16:$B$32,0)),0))</f>
        <v/>
      </c>
      <c r="U36" s="28" t="str">
        <f aca="false">IF(OR(S36="",T36=""),"",S36+T36)</f>
        <v/>
      </c>
      <c r="V36" s="29" t="str">
        <f aca="false">IF(U36="","",IFERROR(INDEX('Autonomy Ladder'!$B$36:$B$39,MATCH(U36,'Autonomy Ladder'!$A$36:$A$39,1)),""))</f>
        <v/>
      </c>
      <c r="W36" s="30" t="str">
        <f aca="false">IF(U36="","",IF(AND(U36&gt;=10,OR(O36="None",O36="Notify only",P36&lt;&gt;"Yes, tested in last 90 days",N36="Shared credential",N36="Unknown",Q36&lt;24,Q36="")),"GAP",IF(AND(U36&gt;=5,OR(O36="None",Q36&lt;12,Q36="",C36="")),"GAP","Adequate")))</f>
        <v/>
      </c>
      <c r="X36" s="28" t="str">
        <f aca="false">IF(U36="","",U36+IF(W36="GAP",6,0)+IF(H36="L5",2,0))</f>
        <v/>
      </c>
      <c r="Y36" s="31"/>
      <c r="Z36" s="31"/>
    </row>
    <row r="37" customFormat="false" ht="30" hidden="false" customHeight="true" outlineLevel="0" collapsed="false">
      <c r="A37" s="31"/>
      <c r="B37" s="31"/>
      <c r="C37" s="31"/>
      <c r="D37" s="31"/>
      <c r="E37" s="31"/>
      <c r="F37" s="31"/>
      <c r="G37" s="31"/>
      <c r="H37" s="31"/>
      <c r="I37" s="32"/>
      <c r="J37" s="31"/>
      <c r="K37" s="31"/>
      <c r="L37" s="31"/>
      <c r="M37" s="31"/>
      <c r="N37" s="31"/>
      <c r="O37" s="31"/>
      <c r="P37" s="31"/>
      <c r="Q37" s="32"/>
      <c r="R37" s="31"/>
      <c r="S37" s="27" t="str">
        <f aca="false">IFERROR(INDEX('Autonomy Ladder'!$F$5:$F$10,MATCH(H37,'Autonomy Ladder'!$A$5:$A$10,0)),"")</f>
        <v/>
      </c>
      <c r="T37" s="27" t="str">
        <f aca="false">IF(J37="","",IFERROR(INDEX('Autonomy Ladder'!$C$16:$C$32,MATCH(J37,'Autonomy Ladder'!$B$16:$B$32,0)),0)+IFERROR(INDEX('Autonomy Ladder'!$C$16:$C$32,MATCH(K37,'Autonomy Ladder'!$B$16:$B$32,0)),0)+IFERROR(INDEX('Autonomy Ladder'!$C$16:$C$32,MATCH(L37,'Autonomy Ladder'!$B$16:$B$32,0)),0)+IFERROR(INDEX('Autonomy Ladder'!$C$16:$C$32,MATCH(M37,'Autonomy Ladder'!$B$16:$B$32,0)),0))</f>
        <v/>
      </c>
      <c r="U37" s="28" t="str">
        <f aca="false">IF(OR(S37="",T37=""),"",S37+T37)</f>
        <v/>
      </c>
      <c r="V37" s="29" t="str">
        <f aca="false">IF(U37="","",IFERROR(INDEX('Autonomy Ladder'!$B$36:$B$39,MATCH(U37,'Autonomy Ladder'!$A$36:$A$39,1)),""))</f>
        <v/>
      </c>
      <c r="W37" s="30" t="str">
        <f aca="false">IF(U37="","",IF(AND(U37&gt;=10,OR(O37="None",O37="Notify only",P37&lt;&gt;"Yes, tested in last 90 days",N37="Shared credential",N37="Unknown",Q37&lt;24,Q37="")),"GAP",IF(AND(U37&gt;=5,OR(O37="None",Q37&lt;12,Q37="",C37="")),"GAP","Adequate")))</f>
        <v/>
      </c>
      <c r="X37" s="28" t="str">
        <f aca="false">IF(U37="","",U37+IF(W37="GAP",6,0)+IF(H37="L5",2,0))</f>
        <v/>
      </c>
      <c r="Y37" s="31"/>
      <c r="Z37" s="31"/>
    </row>
    <row r="38" customFormat="false" ht="30" hidden="false" customHeight="true" outlineLevel="0" collapsed="false">
      <c r="A38" s="31"/>
      <c r="B38" s="31"/>
      <c r="C38" s="31"/>
      <c r="D38" s="31"/>
      <c r="E38" s="31"/>
      <c r="F38" s="31"/>
      <c r="G38" s="31"/>
      <c r="H38" s="31"/>
      <c r="I38" s="32"/>
      <c r="J38" s="31"/>
      <c r="K38" s="31"/>
      <c r="L38" s="31"/>
      <c r="M38" s="31"/>
      <c r="N38" s="31"/>
      <c r="O38" s="31"/>
      <c r="P38" s="31"/>
      <c r="Q38" s="32"/>
      <c r="R38" s="31"/>
      <c r="S38" s="27" t="str">
        <f aca="false">IFERROR(INDEX('Autonomy Ladder'!$F$5:$F$10,MATCH(H38,'Autonomy Ladder'!$A$5:$A$10,0)),"")</f>
        <v/>
      </c>
      <c r="T38" s="27" t="str">
        <f aca="false">IF(J38="","",IFERROR(INDEX('Autonomy Ladder'!$C$16:$C$32,MATCH(J38,'Autonomy Ladder'!$B$16:$B$32,0)),0)+IFERROR(INDEX('Autonomy Ladder'!$C$16:$C$32,MATCH(K38,'Autonomy Ladder'!$B$16:$B$32,0)),0)+IFERROR(INDEX('Autonomy Ladder'!$C$16:$C$32,MATCH(L38,'Autonomy Ladder'!$B$16:$B$32,0)),0)+IFERROR(INDEX('Autonomy Ladder'!$C$16:$C$32,MATCH(M38,'Autonomy Ladder'!$B$16:$B$32,0)),0))</f>
        <v/>
      </c>
      <c r="U38" s="28" t="str">
        <f aca="false">IF(OR(S38="",T38=""),"",S38+T38)</f>
        <v/>
      </c>
      <c r="V38" s="29" t="str">
        <f aca="false">IF(U38="","",IFERROR(INDEX('Autonomy Ladder'!$B$36:$B$39,MATCH(U38,'Autonomy Ladder'!$A$36:$A$39,1)),""))</f>
        <v/>
      </c>
      <c r="W38" s="30" t="str">
        <f aca="false">IF(U38="","",IF(AND(U38&gt;=10,OR(O38="None",O38="Notify only",P38&lt;&gt;"Yes, tested in last 90 days",N38="Shared credential",N38="Unknown",Q38&lt;24,Q38="")),"GAP",IF(AND(U38&gt;=5,OR(O38="None",Q38&lt;12,Q38="",C38="")),"GAP","Adequate")))</f>
        <v/>
      </c>
      <c r="X38" s="28" t="str">
        <f aca="false">IF(U38="","",U38+IF(W38="GAP",6,0)+IF(H38="L5",2,0))</f>
        <v/>
      </c>
      <c r="Y38" s="31"/>
      <c r="Z38" s="31"/>
    </row>
    <row r="39" customFormat="false" ht="30" hidden="false" customHeight="true" outlineLevel="0" collapsed="false">
      <c r="A39" s="31"/>
      <c r="B39" s="31"/>
      <c r="C39" s="31"/>
      <c r="D39" s="31"/>
      <c r="E39" s="31"/>
      <c r="F39" s="31"/>
      <c r="G39" s="31"/>
      <c r="H39" s="31"/>
      <c r="I39" s="32"/>
      <c r="J39" s="31"/>
      <c r="K39" s="31"/>
      <c r="L39" s="31"/>
      <c r="M39" s="31"/>
      <c r="N39" s="31"/>
      <c r="O39" s="31"/>
      <c r="P39" s="31"/>
      <c r="Q39" s="32"/>
      <c r="R39" s="31"/>
      <c r="S39" s="27" t="str">
        <f aca="false">IFERROR(INDEX('Autonomy Ladder'!$F$5:$F$10,MATCH(H39,'Autonomy Ladder'!$A$5:$A$10,0)),"")</f>
        <v/>
      </c>
      <c r="T39" s="27" t="str">
        <f aca="false">IF(J39="","",IFERROR(INDEX('Autonomy Ladder'!$C$16:$C$32,MATCH(J39,'Autonomy Ladder'!$B$16:$B$32,0)),0)+IFERROR(INDEX('Autonomy Ladder'!$C$16:$C$32,MATCH(K39,'Autonomy Ladder'!$B$16:$B$32,0)),0)+IFERROR(INDEX('Autonomy Ladder'!$C$16:$C$32,MATCH(L39,'Autonomy Ladder'!$B$16:$B$32,0)),0)+IFERROR(INDEX('Autonomy Ladder'!$C$16:$C$32,MATCH(M39,'Autonomy Ladder'!$B$16:$B$32,0)),0))</f>
        <v/>
      </c>
      <c r="U39" s="28" t="str">
        <f aca="false">IF(OR(S39="",T39=""),"",S39+T39)</f>
        <v/>
      </c>
      <c r="V39" s="29" t="str">
        <f aca="false">IF(U39="","",IFERROR(INDEX('Autonomy Ladder'!$B$36:$B$39,MATCH(U39,'Autonomy Ladder'!$A$36:$A$39,1)),""))</f>
        <v/>
      </c>
      <c r="W39" s="30" t="str">
        <f aca="false">IF(U39="","",IF(AND(U39&gt;=10,OR(O39="None",O39="Notify only",P39&lt;&gt;"Yes, tested in last 90 days",N39="Shared credential",N39="Unknown",Q39&lt;24,Q39="")),"GAP",IF(AND(U39&gt;=5,OR(O39="None",Q39&lt;12,Q39="",C39="")),"GAP","Adequate")))</f>
        <v/>
      </c>
      <c r="X39" s="28" t="str">
        <f aca="false">IF(U39="","",U39+IF(W39="GAP",6,0)+IF(H39="L5",2,0))</f>
        <v/>
      </c>
      <c r="Y39" s="31"/>
      <c r="Z39" s="31"/>
    </row>
    <row r="40" customFormat="false" ht="30" hidden="false" customHeight="true" outlineLevel="0" collapsed="false">
      <c r="A40" s="31"/>
      <c r="B40" s="31"/>
      <c r="C40" s="31"/>
      <c r="D40" s="31"/>
      <c r="E40" s="31"/>
      <c r="F40" s="31"/>
      <c r="G40" s="31"/>
      <c r="H40" s="31"/>
      <c r="I40" s="32"/>
      <c r="J40" s="31"/>
      <c r="K40" s="31"/>
      <c r="L40" s="31"/>
      <c r="M40" s="31"/>
      <c r="N40" s="31"/>
      <c r="O40" s="31"/>
      <c r="P40" s="31"/>
      <c r="Q40" s="32"/>
      <c r="R40" s="31"/>
      <c r="S40" s="27" t="str">
        <f aca="false">IFERROR(INDEX('Autonomy Ladder'!$F$5:$F$10,MATCH(H40,'Autonomy Ladder'!$A$5:$A$10,0)),"")</f>
        <v/>
      </c>
      <c r="T40" s="27" t="str">
        <f aca="false">IF(J40="","",IFERROR(INDEX('Autonomy Ladder'!$C$16:$C$32,MATCH(J40,'Autonomy Ladder'!$B$16:$B$32,0)),0)+IFERROR(INDEX('Autonomy Ladder'!$C$16:$C$32,MATCH(K40,'Autonomy Ladder'!$B$16:$B$32,0)),0)+IFERROR(INDEX('Autonomy Ladder'!$C$16:$C$32,MATCH(L40,'Autonomy Ladder'!$B$16:$B$32,0)),0)+IFERROR(INDEX('Autonomy Ladder'!$C$16:$C$32,MATCH(M40,'Autonomy Ladder'!$B$16:$B$32,0)),0))</f>
        <v/>
      </c>
      <c r="U40" s="28" t="str">
        <f aca="false">IF(OR(S40="",T40=""),"",S40+T40)</f>
        <v/>
      </c>
      <c r="V40" s="29" t="str">
        <f aca="false">IF(U40="","",IFERROR(INDEX('Autonomy Ladder'!$B$36:$B$39,MATCH(U40,'Autonomy Ladder'!$A$36:$A$39,1)),""))</f>
        <v/>
      </c>
      <c r="W40" s="30" t="str">
        <f aca="false">IF(U40="","",IF(AND(U40&gt;=10,OR(O40="None",O40="Notify only",P40&lt;&gt;"Yes, tested in last 90 days",N40="Shared credential",N40="Unknown",Q40&lt;24,Q40="")),"GAP",IF(AND(U40&gt;=5,OR(O40="None",Q40&lt;12,Q40="",C40="")),"GAP","Adequate")))</f>
        <v/>
      </c>
      <c r="X40" s="28" t="str">
        <f aca="false">IF(U40="","",U40+IF(W40="GAP",6,0)+IF(H40="L5",2,0))</f>
        <v/>
      </c>
      <c r="Y40" s="31"/>
      <c r="Z40" s="31"/>
    </row>
    <row r="41" customFormat="false" ht="30" hidden="false" customHeight="true" outlineLevel="0" collapsed="false">
      <c r="A41" s="31"/>
      <c r="B41" s="31"/>
      <c r="C41" s="31"/>
      <c r="D41" s="31"/>
      <c r="E41" s="31"/>
      <c r="F41" s="31"/>
      <c r="G41" s="31"/>
      <c r="H41" s="31"/>
      <c r="I41" s="32"/>
      <c r="J41" s="31"/>
      <c r="K41" s="31"/>
      <c r="L41" s="31"/>
      <c r="M41" s="31"/>
      <c r="N41" s="31"/>
      <c r="O41" s="31"/>
      <c r="P41" s="31"/>
      <c r="Q41" s="32"/>
      <c r="R41" s="31"/>
      <c r="S41" s="27" t="str">
        <f aca="false">IFERROR(INDEX('Autonomy Ladder'!$F$5:$F$10,MATCH(H41,'Autonomy Ladder'!$A$5:$A$10,0)),"")</f>
        <v/>
      </c>
      <c r="T41" s="27" t="str">
        <f aca="false">IF(J41="","",IFERROR(INDEX('Autonomy Ladder'!$C$16:$C$32,MATCH(J41,'Autonomy Ladder'!$B$16:$B$32,0)),0)+IFERROR(INDEX('Autonomy Ladder'!$C$16:$C$32,MATCH(K41,'Autonomy Ladder'!$B$16:$B$32,0)),0)+IFERROR(INDEX('Autonomy Ladder'!$C$16:$C$32,MATCH(L41,'Autonomy Ladder'!$B$16:$B$32,0)),0)+IFERROR(INDEX('Autonomy Ladder'!$C$16:$C$32,MATCH(M41,'Autonomy Ladder'!$B$16:$B$32,0)),0))</f>
        <v/>
      </c>
      <c r="U41" s="28" t="str">
        <f aca="false">IF(OR(S41="",T41=""),"",S41+T41)</f>
        <v/>
      </c>
      <c r="V41" s="29" t="str">
        <f aca="false">IF(U41="","",IFERROR(INDEX('Autonomy Ladder'!$B$36:$B$39,MATCH(U41,'Autonomy Ladder'!$A$36:$A$39,1)),""))</f>
        <v/>
      </c>
      <c r="W41" s="30" t="str">
        <f aca="false">IF(U41="","",IF(AND(U41&gt;=10,OR(O41="None",O41="Notify only",P41&lt;&gt;"Yes, tested in last 90 days",N41="Shared credential",N41="Unknown",Q41&lt;24,Q41="")),"GAP",IF(AND(U41&gt;=5,OR(O41="None",Q41&lt;12,Q41="",C41="")),"GAP","Adequate")))</f>
        <v/>
      </c>
      <c r="X41" s="28" t="str">
        <f aca="false">IF(U41="","",U41+IF(W41="GAP",6,0)+IF(H41="L5",2,0))</f>
        <v/>
      </c>
      <c r="Y41" s="31"/>
      <c r="Z41" s="31"/>
    </row>
    <row r="42" customFormat="false" ht="30" hidden="false" customHeight="true" outlineLevel="0" collapsed="false">
      <c r="A42" s="31"/>
      <c r="B42" s="31"/>
      <c r="C42" s="31"/>
      <c r="D42" s="31"/>
      <c r="E42" s="31"/>
      <c r="F42" s="31"/>
      <c r="G42" s="31"/>
      <c r="H42" s="31"/>
      <c r="I42" s="32"/>
      <c r="J42" s="31"/>
      <c r="K42" s="31"/>
      <c r="L42" s="31"/>
      <c r="M42" s="31"/>
      <c r="N42" s="31"/>
      <c r="O42" s="31"/>
      <c r="P42" s="31"/>
      <c r="Q42" s="32"/>
      <c r="R42" s="31"/>
      <c r="S42" s="27" t="str">
        <f aca="false">IFERROR(INDEX('Autonomy Ladder'!$F$5:$F$10,MATCH(H42,'Autonomy Ladder'!$A$5:$A$10,0)),"")</f>
        <v/>
      </c>
      <c r="T42" s="27" t="str">
        <f aca="false">IF(J42="","",IFERROR(INDEX('Autonomy Ladder'!$C$16:$C$32,MATCH(J42,'Autonomy Ladder'!$B$16:$B$32,0)),0)+IFERROR(INDEX('Autonomy Ladder'!$C$16:$C$32,MATCH(K42,'Autonomy Ladder'!$B$16:$B$32,0)),0)+IFERROR(INDEX('Autonomy Ladder'!$C$16:$C$32,MATCH(L42,'Autonomy Ladder'!$B$16:$B$32,0)),0)+IFERROR(INDEX('Autonomy Ladder'!$C$16:$C$32,MATCH(M42,'Autonomy Ladder'!$B$16:$B$32,0)),0))</f>
        <v/>
      </c>
      <c r="U42" s="28" t="str">
        <f aca="false">IF(OR(S42="",T42=""),"",S42+T42)</f>
        <v/>
      </c>
      <c r="V42" s="29" t="str">
        <f aca="false">IF(U42="","",IFERROR(INDEX('Autonomy Ladder'!$B$36:$B$39,MATCH(U42,'Autonomy Ladder'!$A$36:$A$39,1)),""))</f>
        <v/>
      </c>
      <c r="W42" s="30" t="str">
        <f aca="false">IF(U42="","",IF(AND(U42&gt;=10,OR(O42="None",O42="Notify only",P42&lt;&gt;"Yes, tested in last 90 days",N42="Shared credential",N42="Unknown",Q42&lt;24,Q42="")),"GAP",IF(AND(U42&gt;=5,OR(O42="None",Q42&lt;12,Q42="",C42="")),"GAP","Adequate")))</f>
        <v/>
      </c>
      <c r="X42" s="28" t="str">
        <f aca="false">IF(U42="","",U42+IF(W42="GAP",6,0)+IF(H42="L5",2,0))</f>
        <v/>
      </c>
      <c r="Y42" s="31"/>
      <c r="Z42" s="31"/>
    </row>
    <row r="43" customFormat="false" ht="30" hidden="false" customHeight="true" outlineLevel="0" collapsed="false">
      <c r="A43" s="31"/>
      <c r="B43" s="31"/>
      <c r="C43" s="31"/>
      <c r="D43" s="31"/>
      <c r="E43" s="31"/>
      <c r="F43" s="31"/>
      <c r="G43" s="31"/>
      <c r="H43" s="31"/>
      <c r="I43" s="32"/>
      <c r="J43" s="31"/>
      <c r="K43" s="31"/>
      <c r="L43" s="31"/>
      <c r="M43" s="31"/>
      <c r="N43" s="31"/>
      <c r="O43" s="31"/>
      <c r="P43" s="31"/>
      <c r="Q43" s="32"/>
      <c r="R43" s="31"/>
      <c r="S43" s="27" t="str">
        <f aca="false">IFERROR(INDEX('Autonomy Ladder'!$F$5:$F$10,MATCH(H43,'Autonomy Ladder'!$A$5:$A$10,0)),"")</f>
        <v/>
      </c>
      <c r="T43" s="27" t="str">
        <f aca="false">IF(J43="","",IFERROR(INDEX('Autonomy Ladder'!$C$16:$C$32,MATCH(J43,'Autonomy Ladder'!$B$16:$B$32,0)),0)+IFERROR(INDEX('Autonomy Ladder'!$C$16:$C$32,MATCH(K43,'Autonomy Ladder'!$B$16:$B$32,0)),0)+IFERROR(INDEX('Autonomy Ladder'!$C$16:$C$32,MATCH(L43,'Autonomy Ladder'!$B$16:$B$32,0)),0)+IFERROR(INDEX('Autonomy Ladder'!$C$16:$C$32,MATCH(M43,'Autonomy Ladder'!$B$16:$B$32,0)),0))</f>
        <v/>
      </c>
      <c r="U43" s="28" t="str">
        <f aca="false">IF(OR(S43="",T43=""),"",S43+T43)</f>
        <v/>
      </c>
      <c r="V43" s="29" t="str">
        <f aca="false">IF(U43="","",IFERROR(INDEX('Autonomy Ladder'!$B$36:$B$39,MATCH(U43,'Autonomy Ladder'!$A$36:$A$39,1)),""))</f>
        <v/>
      </c>
      <c r="W43" s="30" t="str">
        <f aca="false">IF(U43="","",IF(AND(U43&gt;=10,OR(O43="None",O43="Notify only",P43&lt;&gt;"Yes, tested in last 90 days",N43="Shared credential",N43="Unknown",Q43&lt;24,Q43="")),"GAP",IF(AND(U43&gt;=5,OR(O43="None",Q43&lt;12,Q43="",C43="")),"GAP","Adequate")))</f>
        <v/>
      </c>
      <c r="X43" s="28" t="str">
        <f aca="false">IF(U43="","",U43+IF(W43="GAP",6,0)+IF(H43="L5",2,0))</f>
        <v/>
      </c>
      <c r="Y43" s="31"/>
      <c r="Z43" s="31"/>
    </row>
    <row r="44" customFormat="false" ht="30" hidden="false" customHeight="true" outlineLevel="0" collapsed="false">
      <c r="A44" s="31"/>
      <c r="B44" s="31"/>
      <c r="C44" s="31"/>
      <c r="D44" s="31"/>
      <c r="E44" s="31"/>
      <c r="F44" s="31"/>
      <c r="G44" s="31"/>
      <c r="H44" s="31"/>
      <c r="I44" s="32"/>
      <c r="J44" s="31"/>
      <c r="K44" s="31"/>
      <c r="L44" s="31"/>
      <c r="M44" s="31"/>
      <c r="N44" s="31"/>
      <c r="O44" s="31"/>
      <c r="P44" s="31"/>
      <c r="Q44" s="32"/>
      <c r="R44" s="31"/>
      <c r="S44" s="27" t="str">
        <f aca="false">IFERROR(INDEX('Autonomy Ladder'!$F$5:$F$10,MATCH(H44,'Autonomy Ladder'!$A$5:$A$10,0)),"")</f>
        <v/>
      </c>
      <c r="T44" s="27" t="str">
        <f aca="false">IF(J44="","",IFERROR(INDEX('Autonomy Ladder'!$C$16:$C$32,MATCH(J44,'Autonomy Ladder'!$B$16:$B$32,0)),0)+IFERROR(INDEX('Autonomy Ladder'!$C$16:$C$32,MATCH(K44,'Autonomy Ladder'!$B$16:$B$32,0)),0)+IFERROR(INDEX('Autonomy Ladder'!$C$16:$C$32,MATCH(L44,'Autonomy Ladder'!$B$16:$B$32,0)),0)+IFERROR(INDEX('Autonomy Ladder'!$C$16:$C$32,MATCH(M44,'Autonomy Ladder'!$B$16:$B$32,0)),0))</f>
        <v/>
      </c>
      <c r="U44" s="28" t="str">
        <f aca="false">IF(OR(S44="",T44=""),"",S44+T44)</f>
        <v/>
      </c>
      <c r="V44" s="29" t="str">
        <f aca="false">IF(U44="","",IFERROR(INDEX('Autonomy Ladder'!$B$36:$B$39,MATCH(U44,'Autonomy Ladder'!$A$36:$A$39,1)),""))</f>
        <v/>
      </c>
      <c r="W44" s="30" t="str">
        <f aca="false">IF(U44="","",IF(AND(U44&gt;=10,OR(O44="None",O44="Notify only",P44&lt;&gt;"Yes, tested in last 90 days",N44="Shared credential",N44="Unknown",Q44&lt;24,Q44="")),"GAP",IF(AND(U44&gt;=5,OR(O44="None",Q44&lt;12,Q44="",C44="")),"GAP","Adequate")))</f>
        <v/>
      </c>
      <c r="X44" s="28" t="str">
        <f aca="false">IF(U44="","",U44+IF(W44="GAP",6,0)+IF(H44="L5",2,0))</f>
        <v/>
      </c>
      <c r="Y44" s="31"/>
      <c r="Z44" s="31"/>
    </row>
    <row r="46" customFormat="false" ht="15" hidden="false" customHeight="true" outlineLevel="0" collapsed="false">
      <c r="A46" s="11" t="s">
        <v>28</v>
      </c>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customFormat="false" ht="15" hidden="false" customHeight="true" outlineLevel="0" collapsed="false">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sheetData>
  <autoFilter ref="A4:Z44"/>
  <mergeCells count="3">
    <mergeCell ref="A1:Z1"/>
    <mergeCell ref="A2:Z2"/>
    <mergeCell ref="A46:Z47"/>
  </mergeCells>
  <conditionalFormatting sqref="W5:W44">
    <cfRule type="expression" priority="2" aboveAverage="0" equalAverage="0" bottom="0" percent="0" rank="0" text="" dxfId="9">
      <formula>$W5="GAP"</formula>
    </cfRule>
    <cfRule type="expression" priority="3" aboveAverage="0" equalAverage="0" bottom="0" percent="0" rank="0" text="" dxfId="10">
      <formula>$W5="Adequate"</formula>
    </cfRule>
  </conditionalFormatting>
  <conditionalFormatting sqref="U5:U44">
    <cfRule type="cellIs" priority="4" operator="greaterThanOrEqual" aboveAverage="0" equalAverage="0" bottom="0" percent="0" rank="0" text="" dxfId="9">
      <formula>15</formula>
    </cfRule>
    <cfRule type="cellIs" priority="5" operator="between" aboveAverage="0" equalAverage="0" bottom="0" percent="0" rank="0" text="" dxfId="11">
      <formula>10</formula>
      <formula>14.999</formula>
    </cfRule>
  </conditionalFormatting>
  <dataValidations count="9">
    <dataValidation allowBlank="true" errorStyle="stop" operator="between" showDropDown="false" showErrorMessage="false" showInputMessage="false" sqref="H5:H44" type="list">
      <formula1>"L0,L1,L2,L3,L4,L5"</formula1>
      <formula2>0</formula2>
    </dataValidation>
    <dataValidation allowBlank="true" errorStyle="stop" operator="between" showDropDown="false" showErrorMessage="false" showInputMessage="false" sqref="J5:J44" type="list">
      <formula1>"Fully reversible,Reversible with effort,Irreversible,Unknown"</formula1>
      <formula2>0</formula2>
    </dataValidation>
    <dataValidation allowBlank="true" errorStyle="stop" operator="between" showDropDown="false" showErrorMessage="false" showInputMessage="false" sqref="K5:K44" type="list">
      <formula1>"Public,Internal,Confidential,Regulated,Unknown"</formula1>
      <formula2>0</formula2>
    </dataValidation>
    <dataValidation allowBlank="true" errorStyle="stop" operator="between" showDropDown="false" showErrorMessage="false" showInputMessage="false" sqref="L5:L44" type="list">
      <formula1>"No,Yes,Unknown"</formula1>
      <formula2>0</formula2>
    </dataValidation>
    <dataValidation allowBlank="true" errorStyle="stop" operator="between" showDropDown="false" showErrorMessage="false" showInputMessage="false" sqref="M5:M44" type="list">
      <formula1>"Read only,Write internal,Write external,Financial or safety action,Unknown"</formula1>
      <formula2>0</formula2>
    </dataValidation>
    <dataValidation allowBlank="true" errorStyle="stop" operator="between" showDropDown="false" showErrorMessage="false" showInputMessage="false" sqref="N5:N44" type="list">
      <formula1>"Service account,OAuth token,API key,Human delegated,Shared credential,Unknown"</formula1>
      <formula2>0</formula2>
    </dataValidation>
    <dataValidation allowBlank="true" errorStyle="stop" operator="between" showDropDown="false" showErrorMessage="false" showInputMessage="false" sqref="O5:O44" type="list">
      <formula1>"None,Notify only,Sampled review,Approve exceptions,Approve each decision"</formula1>
      <formula2>0</formula2>
    </dataValidation>
    <dataValidation allowBlank="true" errorStyle="stop" operator="between" showDropDown="false" showErrorMessage="false" showInputMessage="false" sqref="P5:P44" type="list">
      <formula1>"Yes,tested in last 90 days,Yes,tested over 90 days ago,Exists but never tested,No,Unknown"</formula1>
      <formula2>0</formula2>
    </dataValidation>
    <dataValidation allowBlank="true" errorStyle="stop" operator="between" showDropDown="false" showErrorMessage="false" showInputMessage="false" sqref="R5:R44" type="list">
      <formula1>"Prohibited practice,High risk Annex III,High risk Annex I embedded,Transparency obligation Art 50,Minimal risk,Not yet assessed"</formula1>
      <formula2>0</formula2>
    </dataValidation>
  </dataValidations>
  <printOptions headings="false" gridLines="false" gridLinesSet="true" horizontalCentered="false" verticalCentered="false"/>
  <pageMargins left="0.4" right="0.4" top="0.5" bottom="0.5" header="0.511811023622047" footer="0.25"/>
  <pageSetup paperSize="1" scale="100" fitToWidth="3"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91C1C"/>
    <pageSetUpPr fitToPage="true"/>
  </sheetPr>
  <dimension ref="A1:J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4" topLeftCell="A1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24"/>
    <col collapsed="false" customWidth="true" hidden="false" outlineLevel="0" max="3" min="3" style="1" width="26"/>
    <col collapsed="false" customWidth="true" hidden="false" outlineLevel="0" max="4" min="4" style="1" width="20"/>
    <col collapsed="false" customWidth="true" hidden="false" outlineLevel="0" max="5" min="5" style="1" width="18"/>
    <col collapsed="false" customWidth="true" hidden="false" outlineLevel="0" max="7" min="6" style="1" width="16"/>
    <col collapsed="false" customWidth="true" hidden="false" outlineLevel="0" max="9" min="8" style="1" width="18"/>
    <col collapsed="false" customWidth="true" hidden="false" outlineLevel="0" max="10" min="10" style="1" width="30"/>
  </cols>
  <sheetData>
    <row r="1" customFormat="false" ht="30" hidden="false" customHeight="true" outlineLevel="0" collapsed="false">
      <c r="A1" s="33" t="s">
        <v>137</v>
      </c>
      <c r="B1" s="33"/>
      <c r="C1" s="33"/>
      <c r="D1" s="33"/>
      <c r="E1" s="33"/>
      <c r="F1" s="33"/>
      <c r="G1" s="33"/>
      <c r="H1" s="33"/>
      <c r="I1" s="33"/>
      <c r="J1" s="33"/>
    </row>
    <row r="2" customFormat="false" ht="25.5" hidden="false" customHeight="true" outlineLevel="0" collapsed="false">
      <c r="A2" s="3" t="s">
        <v>138</v>
      </c>
      <c r="B2" s="3"/>
      <c r="C2" s="3"/>
      <c r="D2" s="3"/>
      <c r="E2" s="3"/>
      <c r="F2" s="3"/>
      <c r="G2" s="3"/>
      <c r="H2" s="3"/>
      <c r="I2" s="3"/>
      <c r="J2" s="3"/>
    </row>
    <row r="4" customFormat="false" ht="21.75" hidden="false" customHeight="true" outlineLevel="0" collapsed="false">
      <c r="A4" s="4" t="s">
        <v>139</v>
      </c>
      <c r="B4" s="4"/>
      <c r="C4" s="4"/>
      <c r="D4" s="4"/>
      <c r="E4" s="4"/>
      <c r="F4" s="4"/>
      <c r="G4" s="4"/>
      <c r="H4" s="4"/>
      <c r="I4" s="4"/>
      <c r="J4" s="4"/>
    </row>
    <row r="5" customFormat="false" ht="21.75" hidden="false" customHeight="true" outlineLevel="0" collapsed="false">
      <c r="A5" s="34" t="s">
        <v>140</v>
      </c>
      <c r="B5" s="34" t="s">
        <v>141</v>
      </c>
      <c r="C5" s="34"/>
      <c r="D5" s="34"/>
      <c r="E5" s="34"/>
      <c r="F5" s="34"/>
      <c r="G5" s="34"/>
      <c r="H5" s="34"/>
      <c r="I5" s="34"/>
      <c r="J5" s="34"/>
    </row>
    <row r="6" customFormat="false" ht="27.75" hidden="false" customHeight="true" outlineLevel="0" collapsed="false">
      <c r="A6" s="14" t="s">
        <v>142</v>
      </c>
      <c r="B6" s="7" t="s">
        <v>143</v>
      </c>
      <c r="C6" s="7"/>
      <c r="D6" s="7"/>
      <c r="E6" s="7"/>
      <c r="F6" s="7"/>
      <c r="G6" s="7"/>
      <c r="H6" s="7"/>
      <c r="I6" s="7"/>
      <c r="J6" s="7"/>
    </row>
    <row r="7" customFormat="false" ht="27.75" hidden="false" customHeight="true" outlineLevel="0" collapsed="false">
      <c r="A7" s="14" t="s">
        <v>144</v>
      </c>
      <c r="B7" s="7" t="s">
        <v>145</v>
      </c>
      <c r="C7" s="7"/>
      <c r="D7" s="7"/>
      <c r="E7" s="7"/>
      <c r="F7" s="7"/>
      <c r="G7" s="7"/>
      <c r="H7" s="7"/>
      <c r="I7" s="7"/>
      <c r="J7" s="7"/>
    </row>
    <row r="8" customFormat="false" ht="27.75" hidden="false" customHeight="true" outlineLevel="0" collapsed="false">
      <c r="A8" s="14" t="s">
        <v>146</v>
      </c>
      <c r="B8" s="7" t="s">
        <v>147</v>
      </c>
      <c r="C8" s="7"/>
      <c r="D8" s="7"/>
      <c r="E8" s="7"/>
      <c r="F8" s="7"/>
      <c r="G8" s="7"/>
      <c r="H8" s="7"/>
      <c r="I8" s="7"/>
      <c r="J8" s="7"/>
    </row>
    <row r="9" customFormat="false" ht="27.75" hidden="false" customHeight="true" outlineLevel="0" collapsed="false">
      <c r="A9" s="14" t="s">
        <v>148</v>
      </c>
      <c r="B9" s="7" t="s">
        <v>149</v>
      </c>
      <c r="C9" s="7"/>
      <c r="D9" s="7"/>
      <c r="E9" s="7"/>
      <c r="F9" s="7"/>
      <c r="G9" s="7"/>
      <c r="H9" s="7"/>
      <c r="I9" s="7"/>
      <c r="J9" s="7"/>
    </row>
    <row r="10" customFormat="false" ht="27.75" hidden="false" customHeight="true" outlineLevel="0" collapsed="false">
      <c r="A10" s="14" t="s">
        <v>150</v>
      </c>
      <c r="B10" s="7" t="s">
        <v>151</v>
      </c>
      <c r="C10" s="7"/>
      <c r="D10" s="7"/>
      <c r="E10" s="7"/>
      <c r="F10" s="7"/>
      <c r="G10" s="7"/>
      <c r="H10" s="7"/>
      <c r="I10" s="7"/>
      <c r="J10" s="7"/>
    </row>
    <row r="11" customFormat="false" ht="27.75" hidden="false" customHeight="true" outlineLevel="0" collapsed="false">
      <c r="A11" s="14" t="s">
        <v>152</v>
      </c>
      <c r="B11" s="7" t="s">
        <v>153</v>
      </c>
      <c r="C11" s="7"/>
      <c r="D11" s="7"/>
      <c r="E11" s="7"/>
      <c r="F11" s="7"/>
      <c r="G11" s="7"/>
      <c r="H11" s="7"/>
      <c r="I11" s="7"/>
      <c r="J11" s="7"/>
    </row>
    <row r="12" customFormat="false" ht="27.75" hidden="false" customHeight="true" outlineLevel="0" collapsed="false">
      <c r="A12" s="14" t="s">
        <v>154</v>
      </c>
      <c r="B12" s="7" t="s">
        <v>155</v>
      </c>
      <c r="C12" s="7"/>
      <c r="D12" s="7"/>
      <c r="E12" s="7"/>
      <c r="F12" s="7"/>
      <c r="G12" s="7"/>
      <c r="H12" s="7"/>
      <c r="I12" s="7"/>
      <c r="J12" s="7"/>
    </row>
    <row r="14" customFormat="false" ht="39.75" hidden="false" customHeight="true" outlineLevel="0" collapsed="false">
      <c r="A14" s="22" t="s">
        <v>156</v>
      </c>
      <c r="B14" s="22" t="s">
        <v>157</v>
      </c>
      <c r="C14" s="22" t="s">
        <v>158</v>
      </c>
      <c r="D14" s="22" t="s">
        <v>159</v>
      </c>
      <c r="E14" s="22" t="s">
        <v>160</v>
      </c>
      <c r="F14" s="22" t="s">
        <v>161</v>
      </c>
      <c r="G14" s="22" t="s">
        <v>162</v>
      </c>
      <c r="H14" s="22" t="s">
        <v>163</v>
      </c>
      <c r="I14" s="22" t="s">
        <v>164</v>
      </c>
      <c r="J14" s="22" t="s">
        <v>165</v>
      </c>
    </row>
    <row r="15" customFormat="false" ht="30" hidden="false" customHeight="true" outlineLevel="0" collapsed="false">
      <c r="A15" s="25" t="s">
        <v>166</v>
      </c>
      <c r="B15" s="25" t="s">
        <v>167</v>
      </c>
      <c r="C15" s="25" t="s">
        <v>168</v>
      </c>
      <c r="D15" s="25" t="s">
        <v>169</v>
      </c>
      <c r="E15" s="25" t="s">
        <v>170</v>
      </c>
      <c r="F15" s="25" t="s">
        <v>171</v>
      </c>
      <c r="G15" s="25" t="s">
        <v>172</v>
      </c>
      <c r="H15" s="25" t="s">
        <v>173</v>
      </c>
      <c r="I15" s="25" t="s">
        <v>174</v>
      </c>
      <c r="J15" s="25" t="s">
        <v>175</v>
      </c>
    </row>
    <row r="16" customFormat="false" ht="30" hidden="false" customHeight="true" outlineLevel="0" collapsed="false">
      <c r="A16" s="31"/>
      <c r="B16" s="31"/>
      <c r="C16" s="31"/>
      <c r="D16" s="31"/>
      <c r="E16" s="31"/>
      <c r="F16" s="31"/>
      <c r="G16" s="31"/>
      <c r="H16" s="31"/>
      <c r="I16" s="31"/>
      <c r="J16" s="31"/>
    </row>
    <row r="17" customFormat="false" ht="30" hidden="false" customHeight="true" outlineLevel="0" collapsed="false">
      <c r="A17" s="31"/>
      <c r="B17" s="31"/>
      <c r="C17" s="31"/>
      <c r="D17" s="31"/>
      <c r="E17" s="31"/>
      <c r="F17" s="31"/>
      <c r="G17" s="31"/>
      <c r="H17" s="31"/>
      <c r="I17" s="31"/>
      <c r="J17" s="31"/>
    </row>
    <row r="18" customFormat="false" ht="30" hidden="false" customHeight="true" outlineLevel="0" collapsed="false">
      <c r="A18" s="31"/>
      <c r="B18" s="31"/>
      <c r="C18" s="31"/>
      <c r="D18" s="31"/>
      <c r="E18" s="31"/>
      <c r="F18" s="31"/>
      <c r="G18" s="31"/>
      <c r="H18" s="31"/>
      <c r="I18" s="31"/>
      <c r="J18" s="31"/>
    </row>
    <row r="19" customFormat="false" ht="30" hidden="false" customHeight="true" outlineLevel="0" collapsed="false">
      <c r="A19" s="31"/>
      <c r="B19" s="31"/>
      <c r="C19" s="31"/>
      <c r="D19" s="31"/>
      <c r="E19" s="31"/>
      <c r="F19" s="31"/>
      <c r="G19" s="31"/>
      <c r="H19" s="31"/>
      <c r="I19" s="31"/>
      <c r="J19" s="31"/>
    </row>
    <row r="20" customFormat="false" ht="30" hidden="false" customHeight="true" outlineLevel="0" collapsed="false">
      <c r="A20" s="31"/>
      <c r="B20" s="31"/>
      <c r="C20" s="31"/>
      <c r="D20" s="31"/>
      <c r="E20" s="31"/>
      <c r="F20" s="31"/>
      <c r="G20" s="31"/>
      <c r="H20" s="31"/>
      <c r="I20" s="31"/>
      <c r="J20" s="31"/>
    </row>
    <row r="21" customFormat="false" ht="30" hidden="false" customHeight="true" outlineLevel="0" collapsed="false">
      <c r="A21" s="31"/>
      <c r="B21" s="31"/>
      <c r="C21" s="31"/>
      <c r="D21" s="31"/>
      <c r="E21" s="31"/>
      <c r="F21" s="31"/>
      <c r="G21" s="31"/>
      <c r="H21" s="31"/>
      <c r="I21" s="31"/>
      <c r="J21" s="31"/>
    </row>
    <row r="22" customFormat="false" ht="30" hidden="false" customHeight="true" outlineLevel="0" collapsed="false">
      <c r="A22" s="31"/>
      <c r="B22" s="31"/>
      <c r="C22" s="31"/>
      <c r="D22" s="31"/>
      <c r="E22" s="31"/>
      <c r="F22" s="31"/>
      <c r="G22" s="31"/>
      <c r="H22" s="31"/>
      <c r="I22" s="31"/>
      <c r="J22" s="31"/>
    </row>
    <row r="23" customFormat="false" ht="30" hidden="false" customHeight="true" outlineLevel="0" collapsed="false">
      <c r="A23" s="31"/>
      <c r="B23" s="31"/>
      <c r="C23" s="31"/>
      <c r="D23" s="31"/>
      <c r="E23" s="31"/>
      <c r="F23" s="31"/>
      <c r="G23" s="31"/>
      <c r="H23" s="31"/>
      <c r="I23" s="31"/>
      <c r="J23" s="31"/>
    </row>
    <row r="24" customFormat="false" ht="30" hidden="false" customHeight="true" outlineLevel="0" collapsed="false">
      <c r="A24" s="31"/>
      <c r="B24" s="31"/>
      <c r="C24" s="31"/>
      <c r="D24" s="31"/>
      <c r="E24" s="31"/>
      <c r="F24" s="31"/>
      <c r="G24" s="31"/>
      <c r="H24" s="31"/>
      <c r="I24" s="31"/>
      <c r="J24" s="31"/>
    </row>
    <row r="25" customFormat="false" ht="30" hidden="false" customHeight="true" outlineLevel="0" collapsed="false">
      <c r="A25" s="31"/>
      <c r="B25" s="31"/>
      <c r="C25" s="31"/>
      <c r="D25" s="31"/>
      <c r="E25" s="31"/>
      <c r="F25" s="31"/>
      <c r="G25" s="31"/>
      <c r="H25" s="31"/>
      <c r="I25" s="31"/>
      <c r="J25" s="31"/>
    </row>
    <row r="26" customFormat="false" ht="30" hidden="false" customHeight="true" outlineLevel="0" collapsed="false">
      <c r="A26" s="31"/>
      <c r="B26" s="31"/>
      <c r="C26" s="31"/>
      <c r="D26" s="31"/>
      <c r="E26" s="31"/>
      <c r="F26" s="31"/>
      <c r="G26" s="31"/>
      <c r="H26" s="31"/>
      <c r="I26" s="31"/>
      <c r="J26" s="31"/>
    </row>
    <row r="27" customFormat="false" ht="30" hidden="false" customHeight="true" outlineLevel="0" collapsed="false">
      <c r="A27" s="31"/>
      <c r="B27" s="31"/>
      <c r="C27" s="31"/>
      <c r="D27" s="31"/>
      <c r="E27" s="31"/>
      <c r="F27" s="31"/>
      <c r="G27" s="31"/>
      <c r="H27" s="31"/>
      <c r="I27" s="31"/>
      <c r="J27" s="31"/>
    </row>
    <row r="28" customFormat="false" ht="30" hidden="false" customHeight="true" outlineLevel="0" collapsed="false">
      <c r="A28" s="31"/>
      <c r="B28" s="31"/>
      <c r="C28" s="31"/>
      <c r="D28" s="31"/>
      <c r="E28" s="31"/>
      <c r="F28" s="31"/>
      <c r="G28" s="31"/>
      <c r="H28" s="31"/>
      <c r="I28" s="31"/>
      <c r="J28" s="31"/>
    </row>
    <row r="29" customFormat="false" ht="30" hidden="false" customHeight="true" outlineLevel="0" collapsed="false">
      <c r="A29" s="31"/>
      <c r="B29" s="31"/>
      <c r="C29" s="31"/>
      <c r="D29" s="31"/>
      <c r="E29" s="31"/>
      <c r="F29" s="31"/>
      <c r="G29" s="31"/>
      <c r="H29" s="31"/>
      <c r="I29" s="31"/>
      <c r="J29" s="31"/>
    </row>
    <row r="30" customFormat="false" ht="30" hidden="false" customHeight="true" outlineLevel="0" collapsed="false">
      <c r="A30" s="31"/>
      <c r="B30" s="31"/>
      <c r="C30" s="31"/>
      <c r="D30" s="31"/>
      <c r="E30" s="31"/>
      <c r="F30" s="31"/>
      <c r="G30" s="31"/>
      <c r="H30" s="31"/>
      <c r="I30" s="31"/>
      <c r="J30" s="31"/>
    </row>
    <row r="31" customFormat="false" ht="30" hidden="false" customHeight="true" outlineLevel="0" collapsed="false">
      <c r="A31" s="31"/>
      <c r="B31" s="31"/>
      <c r="C31" s="31"/>
      <c r="D31" s="31"/>
      <c r="E31" s="31"/>
      <c r="F31" s="31"/>
      <c r="G31" s="31"/>
      <c r="H31" s="31"/>
      <c r="I31" s="31"/>
      <c r="J31" s="31"/>
    </row>
    <row r="32" customFormat="false" ht="30" hidden="false" customHeight="true" outlineLevel="0" collapsed="false">
      <c r="A32" s="31"/>
      <c r="B32" s="31"/>
      <c r="C32" s="31"/>
      <c r="D32" s="31"/>
      <c r="E32" s="31"/>
      <c r="F32" s="31"/>
      <c r="G32" s="31"/>
      <c r="H32" s="31"/>
      <c r="I32" s="31"/>
      <c r="J32" s="31"/>
    </row>
    <row r="33" customFormat="false" ht="30" hidden="false" customHeight="true" outlineLevel="0" collapsed="false">
      <c r="A33" s="31"/>
      <c r="B33" s="31"/>
      <c r="C33" s="31"/>
      <c r="D33" s="31"/>
      <c r="E33" s="31"/>
      <c r="F33" s="31"/>
      <c r="G33" s="31"/>
      <c r="H33" s="31"/>
      <c r="I33" s="31"/>
      <c r="J33" s="31"/>
    </row>
    <row r="34" customFormat="false" ht="30" hidden="false" customHeight="true" outlineLevel="0" collapsed="false">
      <c r="A34" s="31"/>
      <c r="B34" s="31"/>
      <c r="C34" s="31"/>
      <c r="D34" s="31"/>
      <c r="E34" s="31"/>
      <c r="F34" s="31"/>
      <c r="G34" s="31"/>
      <c r="H34" s="31"/>
      <c r="I34" s="31"/>
      <c r="J34" s="31"/>
    </row>
    <row r="35" customFormat="false" ht="30" hidden="false" customHeight="true" outlineLevel="0" collapsed="false">
      <c r="A35" s="31"/>
      <c r="B35" s="31"/>
      <c r="C35" s="31"/>
      <c r="D35" s="31"/>
      <c r="E35" s="31"/>
      <c r="F35" s="31"/>
      <c r="G35" s="31"/>
      <c r="H35" s="31"/>
      <c r="I35" s="31"/>
      <c r="J35" s="31"/>
    </row>
    <row r="36" customFormat="false" ht="30" hidden="false" customHeight="true" outlineLevel="0" collapsed="false">
      <c r="A36" s="31"/>
      <c r="B36" s="31"/>
      <c r="C36" s="31"/>
      <c r="D36" s="31"/>
      <c r="E36" s="31"/>
      <c r="F36" s="31"/>
      <c r="G36" s="31"/>
      <c r="H36" s="31"/>
      <c r="I36" s="31"/>
      <c r="J36" s="31"/>
    </row>
    <row r="37" customFormat="false" ht="30" hidden="false" customHeight="true" outlineLevel="0" collapsed="false">
      <c r="A37" s="31"/>
      <c r="B37" s="31"/>
      <c r="C37" s="31"/>
      <c r="D37" s="31"/>
      <c r="E37" s="31"/>
      <c r="F37" s="31"/>
      <c r="G37" s="31"/>
      <c r="H37" s="31"/>
      <c r="I37" s="31"/>
      <c r="J37" s="31"/>
    </row>
    <row r="38" customFormat="false" ht="30" hidden="false" customHeight="true" outlineLevel="0" collapsed="false">
      <c r="A38" s="31"/>
      <c r="B38" s="31"/>
      <c r="C38" s="31"/>
      <c r="D38" s="31"/>
      <c r="E38" s="31"/>
      <c r="F38" s="31"/>
      <c r="G38" s="31"/>
      <c r="H38" s="31"/>
      <c r="I38" s="31"/>
      <c r="J38" s="31"/>
    </row>
    <row r="39" customFormat="false" ht="30" hidden="false" customHeight="true" outlineLevel="0" collapsed="false">
      <c r="A39" s="31"/>
      <c r="B39" s="31"/>
      <c r="C39" s="31"/>
      <c r="D39" s="31"/>
      <c r="E39" s="31"/>
      <c r="F39" s="31"/>
      <c r="G39" s="31"/>
      <c r="H39" s="31"/>
      <c r="I39" s="31"/>
      <c r="J39" s="31"/>
    </row>
    <row r="40" customFormat="false" ht="30" hidden="false" customHeight="true" outlineLevel="0" collapsed="false">
      <c r="A40" s="31"/>
      <c r="B40" s="31"/>
      <c r="C40" s="31"/>
      <c r="D40" s="31"/>
      <c r="E40" s="31"/>
      <c r="F40" s="31"/>
      <c r="G40" s="31"/>
      <c r="H40" s="31"/>
      <c r="I40" s="31"/>
      <c r="J40" s="31"/>
    </row>
    <row r="41" customFormat="false" ht="30" hidden="false" customHeight="true" outlineLevel="0" collapsed="false">
      <c r="A41" s="31"/>
      <c r="B41" s="31"/>
      <c r="C41" s="31"/>
      <c r="D41" s="31"/>
      <c r="E41" s="31"/>
      <c r="F41" s="31"/>
      <c r="G41" s="31"/>
      <c r="H41" s="31"/>
      <c r="I41" s="31"/>
      <c r="J41" s="31"/>
    </row>
    <row r="42" customFormat="false" ht="30" hidden="false" customHeight="true" outlineLevel="0" collapsed="false">
      <c r="A42" s="31"/>
      <c r="B42" s="31"/>
      <c r="C42" s="31"/>
      <c r="D42" s="31"/>
      <c r="E42" s="31"/>
      <c r="F42" s="31"/>
      <c r="G42" s="31"/>
      <c r="H42" s="31"/>
      <c r="I42" s="31"/>
      <c r="J42" s="31"/>
    </row>
    <row r="43" customFormat="false" ht="30" hidden="false" customHeight="true" outlineLevel="0" collapsed="false">
      <c r="A43" s="31"/>
      <c r="B43" s="31"/>
      <c r="C43" s="31"/>
      <c r="D43" s="31"/>
      <c r="E43" s="31"/>
      <c r="F43" s="31"/>
      <c r="G43" s="31"/>
      <c r="H43" s="31"/>
      <c r="I43" s="31"/>
      <c r="J43" s="31"/>
    </row>
    <row r="44" customFormat="false" ht="30" hidden="false" customHeight="true" outlineLevel="0" collapsed="false">
      <c r="A44" s="31"/>
      <c r="B44" s="31"/>
      <c r="C44" s="31"/>
      <c r="D44" s="31"/>
      <c r="E44" s="31"/>
      <c r="F44" s="31"/>
      <c r="G44" s="31"/>
      <c r="H44" s="31"/>
      <c r="I44" s="31"/>
      <c r="J44" s="31"/>
    </row>
    <row r="46" customFormat="false" ht="30" hidden="false" customHeight="true" outlineLevel="0" collapsed="false">
      <c r="A46" s="21" t="s">
        <v>176</v>
      </c>
      <c r="B46" s="21"/>
      <c r="C46" s="21"/>
      <c r="D46" s="21"/>
      <c r="E46" s="21"/>
      <c r="F46" s="21"/>
      <c r="G46" s="21"/>
      <c r="H46" s="21"/>
      <c r="I46" s="21"/>
      <c r="J46" s="21"/>
    </row>
    <row r="47" customFormat="false" ht="15" hidden="false" customHeight="true" outlineLevel="0" collapsed="false">
      <c r="A47" s="11" t="s">
        <v>28</v>
      </c>
      <c r="B47" s="11"/>
      <c r="C47" s="11"/>
      <c r="D47" s="11"/>
      <c r="E47" s="11"/>
      <c r="F47" s="11"/>
      <c r="G47" s="11"/>
      <c r="H47" s="11"/>
      <c r="I47" s="11"/>
      <c r="J47" s="11"/>
    </row>
    <row r="48" customFormat="false" ht="15" hidden="false" customHeight="true" outlineLevel="0" collapsed="false">
      <c r="A48" s="11"/>
      <c r="B48" s="11"/>
      <c r="C48" s="11"/>
      <c r="D48" s="11"/>
      <c r="E48" s="11"/>
      <c r="F48" s="11"/>
      <c r="G48" s="11"/>
      <c r="H48" s="11"/>
      <c r="I48" s="11"/>
      <c r="J48" s="11"/>
    </row>
  </sheetData>
  <autoFilter ref="A14:J44"/>
  <mergeCells count="12">
    <mergeCell ref="A1:J1"/>
    <mergeCell ref="A2:J2"/>
    <mergeCell ref="A4:J4"/>
    <mergeCell ref="B6:J6"/>
    <mergeCell ref="B7:J7"/>
    <mergeCell ref="B8:J8"/>
    <mergeCell ref="B9:J9"/>
    <mergeCell ref="B10:J10"/>
    <mergeCell ref="B11:J11"/>
    <mergeCell ref="B12:J12"/>
    <mergeCell ref="A46:J46"/>
    <mergeCell ref="A47:J48"/>
  </mergeCells>
  <dataValidations count="2">
    <dataValidation allowBlank="true" errorStyle="stop" operator="between" showDropDown="false" showErrorMessage="false" showInputMessage="false" sqref="E15:E44" type="list">
      <formula1>"SaaS tenant configuration review,Network egress log analysis,Expense and card review,Identity provider app audit,Code repository scan,Business unit self declaration,Vendor contract review,Other"</formula1>
      <formula2>0</formula2>
    </dataValidation>
    <dataValidation allowBlank="true" errorStyle="stop" operator="between" showDropDown="false" showErrorMessage="false" showInputMessage="false" sqref="I15:I44" type="list">
      <formula1>"Add to inventory and govern,Escalate to governance council,Restrict scope,Decommission,Accept with documented risk,Under investigation"</formula1>
      <formula2>0</formula2>
    </dataValidation>
  </dataValidations>
  <printOptions headings="false" gridLines="false" gridLinesSet="true" horizontalCentered="true" verticalCentered="false"/>
  <pageMargins left="0.4" right="0.4" top="0.5" bottom="0.5" header="0.511811023622047" footer="0.25"/>
  <pageSetup paperSize="1" scale="100" fitToWidth="1"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227"/>
    <pageSetUpPr fitToPage="true"/>
  </sheetPr>
  <dimension ref="A1:H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9" topLeftCell="A3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14"/>
    <col collapsed="false" customWidth="true" hidden="false" outlineLevel="0" max="3" min="3" style="1" width="16"/>
    <col collapsed="false" customWidth="true" hidden="false" outlineLevel="0" max="4" min="4" style="1" width="20"/>
    <col collapsed="false" customWidth="true" hidden="false" outlineLevel="0" max="7" min="5" style="1" width="14"/>
    <col collapsed="false" customWidth="true" hidden="false" outlineLevel="0" max="8" min="8" style="1" width="26"/>
  </cols>
  <sheetData>
    <row r="1" customFormat="false" ht="30" hidden="false" customHeight="true" outlineLevel="0" collapsed="false">
      <c r="A1" s="35" t="s">
        <v>177</v>
      </c>
      <c r="B1" s="35"/>
      <c r="C1" s="35"/>
      <c r="D1" s="35"/>
      <c r="E1" s="35"/>
      <c r="F1" s="35"/>
      <c r="G1" s="35"/>
      <c r="H1" s="35"/>
    </row>
    <row r="2" customFormat="false" ht="25.5" hidden="false" customHeight="true" outlineLevel="0" collapsed="false">
      <c r="A2" s="3" t="s">
        <v>178</v>
      </c>
      <c r="B2" s="3"/>
      <c r="C2" s="3"/>
      <c r="D2" s="3"/>
      <c r="E2" s="3"/>
      <c r="F2" s="3"/>
      <c r="G2" s="3"/>
      <c r="H2" s="3"/>
    </row>
    <row r="4" customFormat="false" ht="21.75" hidden="false" customHeight="true" outlineLevel="0" collapsed="false">
      <c r="A4" s="4" t="s">
        <v>179</v>
      </c>
      <c r="B4" s="4"/>
      <c r="C4" s="4"/>
      <c r="D4" s="4"/>
      <c r="E4" s="4"/>
      <c r="F4" s="4"/>
      <c r="G4" s="4"/>
      <c r="H4" s="4"/>
    </row>
    <row r="5" customFormat="false" ht="21.75" hidden="false" customHeight="true" outlineLevel="0" collapsed="false">
      <c r="A5" s="22" t="s">
        <v>180</v>
      </c>
      <c r="B5" s="22" t="s">
        <v>181</v>
      </c>
      <c r="C5" s="22"/>
      <c r="D5" s="22"/>
      <c r="E5" s="22"/>
      <c r="F5" s="22"/>
      <c r="G5" s="22"/>
      <c r="H5" s="22" t="s">
        <v>182</v>
      </c>
    </row>
    <row r="6" customFormat="false" ht="31.5" hidden="false" customHeight="true" outlineLevel="0" collapsed="false">
      <c r="A6" s="14" t="s">
        <v>183</v>
      </c>
      <c r="B6" s="36" t="n">
        <f aca="false">COUNTA('Agent Inventory'!$B$5:$B$44)</f>
        <v>1</v>
      </c>
      <c r="C6" s="29"/>
      <c r="D6" s="29"/>
      <c r="E6" s="29"/>
      <c r="F6" s="29"/>
      <c r="G6" s="29"/>
      <c r="H6" s="37" t="s">
        <v>184</v>
      </c>
    </row>
    <row r="7" customFormat="false" ht="31.5" hidden="false" customHeight="true" outlineLevel="0" collapsed="false">
      <c r="A7" s="14" t="s">
        <v>185</v>
      </c>
      <c r="B7" s="36" t="n">
        <f aca="false">COUNTIF('Agent Inventory'!$H$5:$H$44,"L3")+COUNTIF('Agent Inventory'!$H$5:$H$44,"L4")+COUNTIF('Agent Inventory'!$H$5:$H$44,"L5")</f>
        <v>1</v>
      </c>
      <c r="C7" s="29"/>
      <c r="D7" s="29"/>
      <c r="E7" s="29"/>
      <c r="F7" s="29"/>
      <c r="G7" s="29"/>
      <c r="H7" s="37" t="s">
        <v>186</v>
      </c>
    </row>
    <row r="8" customFormat="false" ht="31.5" hidden="false" customHeight="true" outlineLevel="0" collapsed="false">
      <c r="A8" s="14" t="s">
        <v>187</v>
      </c>
      <c r="B8" s="36" t="n">
        <f aca="false">COUNTIF('Agent Inventory'!$H$5:$H$44,"L5")</f>
        <v>0</v>
      </c>
      <c r="C8" s="29"/>
      <c r="D8" s="29"/>
      <c r="E8" s="29"/>
      <c r="F8" s="29"/>
      <c r="G8" s="29"/>
      <c r="H8" s="37" t="s">
        <v>188</v>
      </c>
    </row>
    <row r="9" customFormat="false" ht="31.5" hidden="false" customHeight="true" outlineLevel="0" collapsed="false">
      <c r="A9" s="14" t="s">
        <v>189</v>
      </c>
      <c r="B9" s="36" t="n">
        <f aca="false">SUMPRODUCT(('Agent Inventory'!$B$5:$B$44&lt;&gt;"")*('Agent Inventory'!$C$5:$C$44=""))</f>
        <v>0</v>
      </c>
      <c r="C9" s="29"/>
      <c r="D9" s="29"/>
      <c r="E9" s="29"/>
      <c r="F9" s="29"/>
      <c r="G9" s="29"/>
      <c r="H9" s="37" t="s">
        <v>190</v>
      </c>
    </row>
    <row r="10" customFormat="false" ht="31.5" hidden="false" customHeight="true" outlineLevel="0" collapsed="false">
      <c r="A10" s="14" t="s">
        <v>191</v>
      </c>
      <c r="B10" s="36" t="n">
        <f aca="false">COUNTIF('Agent Inventory'!$W$5:$W$44,"GAP")</f>
        <v>1</v>
      </c>
      <c r="C10" s="29"/>
      <c r="D10" s="29"/>
      <c r="E10" s="29"/>
      <c r="F10" s="29"/>
      <c r="G10" s="29"/>
      <c r="H10" s="37" t="s">
        <v>192</v>
      </c>
    </row>
    <row r="11" customFormat="false" ht="31.5" hidden="false" customHeight="true" outlineLevel="0" collapsed="false">
      <c r="A11" s="14" t="s">
        <v>193</v>
      </c>
      <c r="B11" s="36" t="n">
        <f aca="false">COUNTIF('Agent Inventory'!$V$5:$V$44,"Tier 4 Board Visible")</f>
        <v>0</v>
      </c>
      <c r="C11" s="29"/>
      <c r="D11" s="29"/>
      <c r="E11" s="29"/>
      <c r="F11" s="29"/>
      <c r="G11" s="29"/>
      <c r="H11" s="37" t="s">
        <v>194</v>
      </c>
    </row>
    <row r="12" customFormat="false" ht="31.5" hidden="false" customHeight="true" outlineLevel="0" collapsed="false">
      <c r="A12" s="14" t="s">
        <v>195</v>
      </c>
      <c r="B12" s="36" t="n">
        <f aca="false">COUNTIF('Agent Inventory'!$P$5:$P$44,"Exists but never tested")+COUNTIF('Agent Inventory'!$P$5:$P$44,"No")+COUNTIF('Agent Inventory'!$P$5:$P$44,"Unknown")</f>
        <v>1</v>
      </c>
      <c r="C12" s="29"/>
      <c r="D12" s="29"/>
      <c r="E12" s="29"/>
      <c r="F12" s="29"/>
      <c r="G12" s="29"/>
      <c r="H12" s="37" t="s">
        <v>196</v>
      </c>
    </row>
    <row r="13" customFormat="false" ht="31.5" hidden="false" customHeight="true" outlineLevel="0" collapsed="false">
      <c r="A13" s="14" t="s">
        <v>197</v>
      </c>
      <c r="B13" s="36" t="n">
        <f aca="false">COUNTIF('Agent Inventory'!$N$5:$N$44,"Shared credential")+COUNTIF('Agent Inventory'!$N$5:$N$44,"Unknown")</f>
        <v>0</v>
      </c>
      <c r="C13" s="29"/>
      <c r="D13" s="29"/>
      <c r="E13" s="29"/>
      <c r="F13" s="29"/>
      <c r="G13" s="29"/>
      <c r="H13" s="37" t="s">
        <v>198</v>
      </c>
    </row>
    <row r="14" customFormat="false" ht="31.5" hidden="false" customHeight="true" outlineLevel="0" collapsed="false">
      <c r="A14" s="14" t="s">
        <v>199</v>
      </c>
      <c r="B14" s="36" t="n">
        <f aca="false">COUNTIF('Agent Inventory'!$R$5:$R$44,"Not yet assessed")</f>
        <v>1</v>
      </c>
      <c r="C14" s="29"/>
      <c r="D14" s="29"/>
      <c r="E14" s="29"/>
      <c r="F14" s="29"/>
      <c r="G14" s="29"/>
      <c r="H14" s="37" t="s">
        <v>200</v>
      </c>
    </row>
    <row r="15" customFormat="false" ht="31.5" hidden="false" customHeight="true" outlineLevel="0" collapsed="false">
      <c r="A15" s="14" t="s">
        <v>201</v>
      </c>
      <c r="B15" s="36" t="n">
        <f aca="false">IFERROR(MAX('Agent Inventory'!$U$5:$U$44),"")</f>
        <v>11</v>
      </c>
      <c r="C15" s="29"/>
      <c r="D15" s="29"/>
      <c r="E15" s="29"/>
      <c r="F15" s="29"/>
      <c r="G15" s="29"/>
      <c r="H15" s="37" t="s">
        <v>202</v>
      </c>
    </row>
    <row r="16" customFormat="false" ht="31.5" hidden="false" customHeight="true" outlineLevel="0" collapsed="false">
      <c r="A16" s="14" t="s">
        <v>203</v>
      </c>
      <c r="B16" s="36" t="n">
        <f aca="false">IFERROR(AVERAGE('Agent Inventory'!$U$5:$U$44),"")</f>
        <v>11</v>
      </c>
      <c r="C16" s="29"/>
      <c r="D16" s="29"/>
      <c r="E16" s="29"/>
      <c r="F16" s="29"/>
      <c r="G16" s="29"/>
      <c r="H16" s="37" t="s">
        <v>204</v>
      </c>
    </row>
    <row r="18" customFormat="false" ht="21.75" hidden="false" customHeight="true" outlineLevel="0" collapsed="false">
      <c r="A18" s="4" t="s">
        <v>205</v>
      </c>
      <c r="B18" s="4"/>
      <c r="C18" s="4"/>
      <c r="D18" s="4"/>
      <c r="E18" s="4"/>
      <c r="F18" s="4"/>
      <c r="G18" s="4"/>
      <c r="H18" s="4"/>
    </row>
    <row r="19" customFormat="false" ht="25.5" hidden="false" customHeight="true" outlineLevel="0" collapsed="false">
      <c r="A19" s="12" t="s">
        <v>111</v>
      </c>
      <c r="B19" s="12" t="s">
        <v>206</v>
      </c>
      <c r="C19" s="12" t="s">
        <v>207</v>
      </c>
      <c r="D19" s="12" t="s">
        <v>208</v>
      </c>
      <c r="E19" s="12"/>
      <c r="F19" s="12"/>
      <c r="G19" s="12"/>
      <c r="H19" s="12"/>
    </row>
    <row r="20" customFormat="false" ht="15" hidden="false" customHeight="true" outlineLevel="0" collapsed="false">
      <c r="A20" s="14" t="s">
        <v>37</v>
      </c>
      <c r="B20" s="38" t="n">
        <f aca="false">COUNTIF('Agent Inventory'!$H$5:$H$44,"L0")</f>
        <v>0</v>
      </c>
      <c r="C20" s="39" t="n">
        <f aca="false">IFERROR(COUNTIF('Agent Inventory'!$H$5:$H$44,"L0")/COUNTA('Agent Inventory'!$B$5:$B$44),"")</f>
        <v>0</v>
      </c>
      <c r="D20" s="38" t="n">
        <f aca="false">COUNTIFS('Agent Inventory'!$H$5:$H$44,"L0",'Agent Inventory'!$W$5:$W$44,"GAP")</f>
        <v>0</v>
      </c>
      <c r="E20" s="29"/>
      <c r="F20" s="29"/>
      <c r="G20" s="29"/>
      <c r="H20" s="29"/>
    </row>
    <row r="21" customFormat="false" ht="15" hidden="false" customHeight="true" outlineLevel="0" collapsed="false">
      <c r="A21" s="14" t="s">
        <v>42</v>
      </c>
      <c r="B21" s="38" t="n">
        <f aca="false">COUNTIF('Agent Inventory'!$H$5:$H$44,"L1")</f>
        <v>0</v>
      </c>
      <c r="C21" s="39" t="n">
        <f aca="false">IFERROR(COUNTIF('Agent Inventory'!$H$5:$H$44,"L1")/COUNTA('Agent Inventory'!$B$5:$B$44),"")</f>
        <v>0</v>
      </c>
      <c r="D21" s="38" t="n">
        <f aca="false">COUNTIFS('Agent Inventory'!$H$5:$H$44,"L1",'Agent Inventory'!$W$5:$W$44,"GAP")</f>
        <v>0</v>
      </c>
      <c r="E21" s="29"/>
      <c r="F21" s="29"/>
      <c r="G21" s="29"/>
      <c r="H21" s="29"/>
    </row>
    <row r="22" customFormat="false" ht="15" hidden="false" customHeight="true" outlineLevel="0" collapsed="false">
      <c r="A22" s="14" t="s">
        <v>47</v>
      </c>
      <c r="B22" s="38" t="n">
        <f aca="false">COUNTIF('Agent Inventory'!$H$5:$H$44,"L2")</f>
        <v>0</v>
      </c>
      <c r="C22" s="39" t="n">
        <f aca="false">IFERROR(COUNTIF('Agent Inventory'!$H$5:$H$44,"L2")/COUNTA('Agent Inventory'!$B$5:$B$44),"")</f>
        <v>0</v>
      </c>
      <c r="D22" s="38" t="n">
        <f aca="false">COUNTIFS('Agent Inventory'!$H$5:$H$44,"L2",'Agent Inventory'!$W$5:$W$44,"GAP")</f>
        <v>0</v>
      </c>
      <c r="E22" s="29"/>
      <c r="F22" s="29"/>
      <c r="G22" s="29"/>
      <c r="H22" s="29"/>
    </row>
    <row r="23" customFormat="false" ht="15" hidden="false" customHeight="true" outlineLevel="0" collapsed="false">
      <c r="A23" s="14" t="s">
        <v>52</v>
      </c>
      <c r="B23" s="38" t="n">
        <f aca="false">COUNTIF('Agent Inventory'!$H$5:$H$44,"L3")</f>
        <v>0</v>
      </c>
      <c r="C23" s="39" t="n">
        <f aca="false">IFERROR(COUNTIF('Agent Inventory'!$H$5:$H$44,"L3")/COUNTA('Agent Inventory'!$B$5:$B$44),"")</f>
        <v>0</v>
      </c>
      <c r="D23" s="38" t="n">
        <f aca="false">COUNTIFS('Agent Inventory'!$H$5:$H$44,"L3",'Agent Inventory'!$W$5:$W$44,"GAP")</f>
        <v>0</v>
      </c>
      <c r="E23" s="29"/>
      <c r="F23" s="29"/>
      <c r="G23" s="29"/>
      <c r="H23" s="29"/>
    </row>
    <row r="24" customFormat="false" ht="15" hidden="false" customHeight="true" outlineLevel="0" collapsed="false">
      <c r="A24" s="14" t="s">
        <v>57</v>
      </c>
      <c r="B24" s="38" t="n">
        <f aca="false">COUNTIF('Agent Inventory'!$H$5:$H$44,"L4")</f>
        <v>1</v>
      </c>
      <c r="C24" s="39" t="n">
        <f aca="false">IFERROR(COUNTIF('Agent Inventory'!$H$5:$H$44,"L4")/COUNTA('Agent Inventory'!$B$5:$B$44),"")</f>
        <v>1</v>
      </c>
      <c r="D24" s="38" t="n">
        <f aca="false">COUNTIFS('Agent Inventory'!$H$5:$H$44,"L4",'Agent Inventory'!$W$5:$W$44,"GAP")</f>
        <v>1</v>
      </c>
      <c r="E24" s="29"/>
      <c r="F24" s="29"/>
      <c r="G24" s="29"/>
      <c r="H24" s="29"/>
    </row>
    <row r="25" customFormat="false" ht="15" hidden="false" customHeight="true" outlineLevel="0" collapsed="false">
      <c r="A25" s="14" t="s">
        <v>62</v>
      </c>
      <c r="B25" s="38" t="n">
        <f aca="false">COUNTIF('Agent Inventory'!$H$5:$H$44,"L5")</f>
        <v>0</v>
      </c>
      <c r="C25" s="39" t="n">
        <f aca="false">IFERROR(COUNTIF('Agent Inventory'!$H$5:$H$44,"L5")/COUNTA('Agent Inventory'!$B$5:$B$44),"")</f>
        <v>0</v>
      </c>
      <c r="D25" s="38" t="n">
        <f aca="false">COUNTIFS('Agent Inventory'!$H$5:$H$44,"L5",'Agent Inventory'!$W$5:$W$44,"GAP")</f>
        <v>0</v>
      </c>
      <c r="E25" s="29"/>
      <c r="F25" s="29"/>
      <c r="G25" s="29"/>
      <c r="H25" s="29"/>
    </row>
    <row r="26" customFormat="false" ht="15" hidden="false" customHeight="true" outlineLevel="0" collapsed="false">
      <c r="A26" s="14" t="s">
        <v>209</v>
      </c>
      <c r="B26" s="40" t="n">
        <f aca="false">SUM(B20:B25)</f>
        <v>1</v>
      </c>
      <c r="C26" s="29"/>
      <c r="D26" s="40" t="n">
        <f aca="false">SUM(D20:D25)</f>
        <v>1</v>
      </c>
      <c r="E26" s="29"/>
      <c r="F26" s="29"/>
      <c r="G26" s="29"/>
      <c r="H26" s="29"/>
    </row>
    <row r="28" customFormat="false" ht="21.75" hidden="false" customHeight="true" outlineLevel="0" collapsed="false">
      <c r="A28" s="4" t="s">
        <v>210</v>
      </c>
      <c r="B28" s="4"/>
      <c r="C28" s="4"/>
      <c r="D28" s="4"/>
      <c r="E28" s="4"/>
      <c r="F28" s="4"/>
      <c r="G28" s="4"/>
      <c r="H28" s="4"/>
    </row>
    <row r="29" customFormat="false" ht="25.5" hidden="false" customHeight="true" outlineLevel="0" collapsed="false">
      <c r="A29" s="41" t="s">
        <v>119</v>
      </c>
      <c r="B29" s="41" t="s">
        <v>206</v>
      </c>
      <c r="C29" s="41" t="s">
        <v>211</v>
      </c>
      <c r="D29" s="41" t="s">
        <v>212</v>
      </c>
      <c r="E29" s="41"/>
      <c r="F29" s="41"/>
      <c r="G29" s="41"/>
      <c r="H29" s="41"/>
    </row>
    <row r="30" customFormat="false" ht="15" hidden="false" customHeight="true" outlineLevel="0" collapsed="false">
      <c r="A30" s="14" t="s">
        <v>94</v>
      </c>
      <c r="B30" s="38" t="n">
        <f aca="false">COUNTIF('Agent Inventory'!$V$5:$V$44,"Tier 1 Light")</f>
        <v>0</v>
      </c>
      <c r="C30" s="38" t="n">
        <f aca="false">COUNTIFS('Agent Inventory'!$V$5:$V$44,"Tier 1 Light",'Agent Inventory'!$W$5:$W$44,"GAP")</f>
        <v>0</v>
      </c>
      <c r="D30" s="39" t="str">
        <f aca="false">IFERROR(C30/B30,"")</f>
        <v/>
      </c>
      <c r="E30" s="29"/>
      <c r="F30" s="29"/>
      <c r="G30" s="29"/>
      <c r="H30" s="29"/>
    </row>
    <row r="31" customFormat="false" ht="15" hidden="false" customHeight="true" outlineLevel="0" collapsed="false">
      <c r="A31" s="14" t="s">
        <v>96</v>
      </c>
      <c r="B31" s="38" t="n">
        <f aca="false">COUNTIF('Agent Inventory'!$V$5:$V$44,"Tier 2 Standard")</f>
        <v>0</v>
      </c>
      <c r="C31" s="38" t="n">
        <f aca="false">COUNTIFS('Agent Inventory'!$V$5:$V$44,"Tier 2 Standard",'Agent Inventory'!$W$5:$W$44,"GAP")</f>
        <v>0</v>
      </c>
      <c r="D31" s="39" t="str">
        <f aca="false">IFERROR(C31/B31,"")</f>
        <v/>
      </c>
      <c r="E31" s="29"/>
      <c r="F31" s="29"/>
      <c r="G31" s="29"/>
      <c r="H31" s="29"/>
    </row>
    <row r="32" customFormat="false" ht="15" hidden="false" customHeight="true" outlineLevel="0" collapsed="false">
      <c r="A32" s="14" t="s">
        <v>98</v>
      </c>
      <c r="B32" s="38" t="n">
        <f aca="false">COUNTIF('Agent Inventory'!$V$5:$V$44,"Tier 3 Enhanced")</f>
        <v>1</v>
      </c>
      <c r="C32" s="38" t="n">
        <f aca="false">COUNTIFS('Agent Inventory'!$V$5:$V$44,"Tier 3 Enhanced",'Agent Inventory'!$W$5:$W$44,"GAP")</f>
        <v>1</v>
      </c>
      <c r="D32" s="39" t="n">
        <f aca="false">IFERROR(C32/B32,"")</f>
        <v>1</v>
      </c>
      <c r="E32" s="29"/>
      <c r="F32" s="29"/>
      <c r="G32" s="29"/>
      <c r="H32" s="29"/>
    </row>
    <row r="33" customFormat="false" ht="15" hidden="false" customHeight="true" outlineLevel="0" collapsed="false">
      <c r="A33" s="14" t="s">
        <v>100</v>
      </c>
      <c r="B33" s="38" t="n">
        <f aca="false">COUNTIF('Agent Inventory'!$V$5:$V$44,"Tier 4 Board Visible")</f>
        <v>0</v>
      </c>
      <c r="C33" s="38" t="n">
        <f aca="false">COUNTIFS('Agent Inventory'!$V$5:$V$44,"Tier 4 Board Visible",'Agent Inventory'!$W$5:$W$44,"GAP")</f>
        <v>0</v>
      </c>
      <c r="D33" s="39" t="str">
        <f aca="false">IFERROR(C33/B33,"")</f>
        <v/>
      </c>
      <c r="E33" s="29"/>
      <c r="F33" s="29"/>
      <c r="G33" s="29"/>
      <c r="H33" s="29"/>
    </row>
    <row r="36" customFormat="false" ht="21.75" hidden="false" customHeight="true" outlineLevel="0" collapsed="false">
      <c r="A36" s="4" t="s">
        <v>213</v>
      </c>
      <c r="B36" s="4"/>
      <c r="C36" s="4"/>
      <c r="D36" s="4"/>
      <c r="E36" s="4"/>
      <c r="F36" s="4"/>
      <c r="G36" s="4"/>
      <c r="H36" s="4"/>
    </row>
    <row r="37" customFormat="false" ht="30" hidden="false" customHeight="true" outlineLevel="0" collapsed="false">
      <c r="A37" s="14" t="s">
        <v>214</v>
      </c>
      <c r="B37" s="7" t="s">
        <v>215</v>
      </c>
      <c r="C37" s="7"/>
      <c r="D37" s="7"/>
      <c r="E37" s="7"/>
      <c r="F37" s="7"/>
      <c r="G37" s="7"/>
      <c r="H37" s="7"/>
    </row>
    <row r="38" customFormat="false" ht="30" hidden="false" customHeight="true" outlineLevel="0" collapsed="false">
      <c r="A38" s="14" t="s">
        <v>216</v>
      </c>
      <c r="B38" s="7" t="s">
        <v>217</v>
      </c>
      <c r="C38" s="7"/>
      <c r="D38" s="7"/>
      <c r="E38" s="7"/>
      <c r="F38" s="7"/>
      <c r="G38" s="7"/>
      <c r="H38" s="7"/>
    </row>
    <row r="39" customFormat="false" ht="30" hidden="false" customHeight="true" outlineLevel="0" collapsed="false">
      <c r="A39" s="14" t="s">
        <v>218</v>
      </c>
      <c r="B39" s="7" t="s">
        <v>219</v>
      </c>
      <c r="C39" s="7"/>
      <c r="D39" s="7"/>
      <c r="E39" s="7"/>
      <c r="F39" s="7"/>
      <c r="G39" s="7"/>
      <c r="H39" s="7"/>
    </row>
    <row r="40" customFormat="false" ht="30" hidden="false" customHeight="true" outlineLevel="0" collapsed="false">
      <c r="A40" s="14" t="s">
        <v>220</v>
      </c>
      <c r="B40" s="7" t="s">
        <v>221</v>
      </c>
      <c r="C40" s="7"/>
      <c r="D40" s="7"/>
      <c r="E40" s="7"/>
      <c r="F40" s="7"/>
      <c r="G40" s="7"/>
      <c r="H40" s="7"/>
    </row>
    <row r="41" customFormat="false" ht="30" hidden="false" customHeight="true" outlineLevel="0" collapsed="false">
      <c r="A41" s="14" t="s">
        <v>222</v>
      </c>
      <c r="B41" s="7" t="s">
        <v>223</v>
      </c>
      <c r="C41" s="7"/>
      <c r="D41" s="7"/>
      <c r="E41" s="7"/>
      <c r="F41" s="7"/>
      <c r="G41" s="7"/>
      <c r="H41" s="7"/>
    </row>
    <row r="43" customFormat="false" ht="15" hidden="false" customHeight="true" outlineLevel="0" collapsed="false">
      <c r="A43" s="11" t="s">
        <v>28</v>
      </c>
      <c r="B43" s="11"/>
      <c r="C43" s="11"/>
      <c r="D43" s="11"/>
      <c r="E43" s="11"/>
      <c r="F43" s="11"/>
      <c r="G43" s="11"/>
      <c r="H43" s="11"/>
    </row>
    <row r="44" customFormat="false" ht="15" hidden="false" customHeight="true" outlineLevel="0" collapsed="false">
      <c r="A44" s="11"/>
      <c r="B44" s="11"/>
      <c r="C44" s="11"/>
      <c r="D44" s="11"/>
      <c r="E44" s="11"/>
      <c r="F44" s="11"/>
      <c r="G44" s="11"/>
      <c r="H44" s="11"/>
    </row>
  </sheetData>
  <mergeCells count="23">
    <mergeCell ref="A1:H1"/>
    <mergeCell ref="A2:H2"/>
    <mergeCell ref="A4:H4"/>
    <mergeCell ref="C6:G6"/>
    <mergeCell ref="C7:G7"/>
    <mergeCell ref="C8:G8"/>
    <mergeCell ref="C9:G9"/>
    <mergeCell ref="C10:G10"/>
    <mergeCell ref="C11:G11"/>
    <mergeCell ref="C12:G12"/>
    <mergeCell ref="C13:G13"/>
    <mergeCell ref="C14:G14"/>
    <mergeCell ref="C15:G15"/>
    <mergeCell ref="C16:G16"/>
    <mergeCell ref="A18:H18"/>
    <mergeCell ref="A28:H28"/>
    <mergeCell ref="A36:H36"/>
    <mergeCell ref="B37:H37"/>
    <mergeCell ref="B38:H38"/>
    <mergeCell ref="B39:H39"/>
    <mergeCell ref="B40:H40"/>
    <mergeCell ref="B41:H41"/>
    <mergeCell ref="A43:H44"/>
  </mergeCells>
  <printOptions headings="false" gridLines="false" gridLinesSet="true" horizontalCentered="true" verticalCentered="false"/>
  <pageMargins left="0.4" right="0.4" top="0.5" bottom="0.5" header="0.511811023622047" footer="0.25"/>
  <pageSetup paperSize="1" scale="100" fitToWidth="1"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2026-09-12T20:56:45Z</dcterms:created>
  <dc:creator>openpyxl</dc:creator>
  <dc:description/>
  <dc:language>en-US</dc:language>
  <cp:lastModifiedBy/>
  <dcterms:modified xsi:type="dcterms:W3CDTF">2026-09-13T11:50:11Z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