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drawing1.xml" ContentType="application/vnd.openxmlformats-officedocument.drawing+xml"/>
  <Override PartName="/xl/drawings/vmlDrawing1.vml" ContentType="application/vnd.openxmlformats-officedocument.vmlDrawing"/>
  <Override PartName="/xl/drawings/drawing2.xml" ContentType="application/vnd.openxmlformats-officedocument.drawing+xml"/>
  <Override PartName="/xl/drawings/vmlDrawing2.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Calendar" sheetId="2" state="visible" r:id="rId4"/>
    <sheet name="Obligation Register" sheetId="3" state="visible" r:id="rId5"/>
    <sheet name="Jurisdiction Map" sheetId="4" state="visible" r:id="rId6"/>
    <sheet name="Dashboard" sheetId="5" state="visible" r:id="rId7"/>
  </sheets>
  <definedNames>
    <definedName function="false" hidden="false" localSheetId="1" name="_xlnm.Print_Titles" vbProcedure="false">Calendar!$7:$7</definedName>
    <definedName function="false" hidden="true" localSheetId="1" name="_xlnm._FilterDatabase" vbProcedure="false">Calendar!$A$7:$J$36</definedName>
    <definedName function="false" hidden="false" localSheetId="4" name="_xlnm.Print_Titles" vbProcedure="false">Dashboard!$24:$24</definedName>
    <definedName function="false" hidden="false" localSheetId="3" name="_xlnm.Print_Titles" vbProcedure="false">'Jurisdiction Map'!$4:$4</definedName>
    <definedName function="false" hidden="false" localSheetId="2" name="_xlnm.Print_Titles" vbProcedure="false">'Obligation Register'!$A:$B,'Obligation Register'!$4:$4</definedName>
    <definedName function="false" hidden="true" localSheetId="2" name="_xlnm._FilterDatabase" vbProcedure="false">'Obligation Register'!$A$4:$T$54</definedName>
    <definedName function="false" hidden="false" localSheetId="2" name="_xlnm.Print_Titles_0" vbProcedure="false">'Obligation Register'!$4:$4,'Obligation Register'!$A:$B</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H7" authorId="0">
      <text>
        <r>
          <rPr>
            <sz val="10"/>
            <rFont val="Arial"/>
            <family val="2"/>
          </rPr>
          <t xml:space="preserve">Confidence in the date and scope as stated here, not in the regulation itself. Confirmed means widely reported and stable. Medium means verify the detail against the primary source. Low means the position varies by jurisdiction and must be assessed individually.</t>
        </r>
      </text>
    </comment>
    <comment ref="J7" authorId="0">
      <text>
        <r>
          <rPr>
            <sz val="10"/>
            <rFont val="Arial"/>
            <family val="2"/>
          </rPr>
          <t xml:space="preserve">A row with no verification date should be treated as unverified. Reverify at least quarterly; dates in this area moved materially during 2026.</t>
        </r>
      </text>
    </comment>
  </commentList>
</comments>
</file>

<file path=xl/comments3.xml><?xml version="1.0" encoding="utf-8"?>
<comments xmlns="http://schemas.openxmlformats.org/spreadsheetml/2006/main" xmlns:xdr="http://schemas.openxmlformats.org/drawingml/2006/spreadsheetDrawing">
  <authors>
    <author>Unknown Author</author>
  </authors>
  <commentList>
    <comment ref="I4" authorId="0">
      <text>
        <r>
          <rPr>
            <sz val="10"/>
            <rFont val="Arial"/>
            <family val="2"/>
          </rPr>
          <t xml:space="preserve">Record a decision, not a blank. 'Does not apply' with a documented reason is a strong position. An empty cell is indistinguishable, later, from never having looked.</t>
        </r>
      </text>
    </comment>
    <comment ref="K4" authorId="0">
      <text>
        <r>
          <rPr>
            <sz val="10"/>
            <rFont val="Arial"/>
            <family val="2"/>
          </rPr>
          <t xml:space="preserve">What you could produce today if asked. Not what you believe to be true. The gap between those two is the single most common audit finding in this area.</t>
        </r>
      </text>
    </comment>
  </commentList>
</comments>
</file>

<file path=xl/sharedStrings.xml><?xml version="1.0" encoding="utf-8"?>
<sst xmlns="http://schemas.openxmlformats.org/spreadsheetml/2006/main" count="324" uniqueCount="264">
  <si>
    <t xml:space="preserve">REGULATORY OBLIGATION REGISTER AND COMPLIANCE CALENDAR</t>
  </si>
  <si>
    <t xml:space="preserve">Companion instrument 08 of the When Agents Rule toolkit. A dated calendar of AI and cryptographic obligations, plus a per system register that turns the calendar into owned work.</t>
  </si>
  <si>
    <t xml:space="preserve">READ THIS FIRST: DATES MOVE</t>
  </si>
  <si>
    <t xml:space="preserve">This workbook was built in September 2026. Several of the dates in it changed during 2026, and some will change again. The EU high risk obligations that were originally due in August 2026 were deferred by an amending regulation that entered force in late July 2026, six days before the original deadline.</t>
  </si>
  <si>
    <t xml:space="preserve">That is the reason this instrument exists as a living register rather than as a printed list. Every row on the Calendar tab carries a Verified by and Date verified column. A row nobody has verified in the last quarter should be treated as unverified, not as current.</t>
  </si>
  <si>
    <t xml:space="preserve">The most expensive compliance error available in 2026 is not missing a deadline. It is planning against a deadline that has moved, in either direction. Some obligations were deferred by sixteen months. Others were not deferred at all and arrived on their original date. Treating the whole regime as delayed is a mistake.</t>
  </si>
  <si>
    <t xml:space="preserve">HOW TO USE IT</t>
  </si>
  <si>
    <t xml:space="preserve">Step 1</t>
  </si>
  <si>
    <t xml:space="preserve">Read the Calendar tab. Delete every row that does not apply to a jurisdiction or sector you operate in. A calendar carrying obligations you are not subject to trains people to ignore it.</t>
  </si>
  <si>
    <t xml:space="preserve">Step 2</t>
  </si>
  <si>
    <t xml:space="preserve">Verify each remaining row against the primary source, with your legal function. Record who verified it and when. This is the step that makes the workbook defensible.</t>
  </si>
  <si>
    <t xml:space="preserve">Step 3</t>
  </si>
  <si>
    <t xml:space="preserve">Set the assessment date on the Calendar tab. The days remaining and status columns all key off that one cell.</t>
  </si>
  <si>
    <t xml:space="preserve">Step 4</t>
  </si>
  <si>
    <t xml:space="preserve">Populate the Obligation Register. One row per obligation per system. Pull system names from the Agent Inventory workbook, instrument 01, so the two registers reconcile.</t>
  </si>
  <si>
    <t xml:space="preserve">Step 5</t>
  </si>
  <si>
    <t xml:space="preserve">Read the Dashboard. It shows obligations with no owner, obligations overdue, and obligations entering force within twelve months, which is the horizon a board is expected to be briefed on.</t>
  </si>
  <si>
    <t xml:space="preserve">HOW TO USE THIS WORKBOOK</t>
  </si>
  <si>
    <t xml:space="preserve">Pale yellow cells with blue text</t>
  </si>
  <si>
    <t xml:space="preserve">You fill these in. Every other cell is a formula or reference.</t>
  </si>
  <si>
    <t xml:space="preserve">Grey cells</t>
  </si>
  <si>
    <t xml:space="preserve">Calculated. Do not overwrite; they will recalculate as you enter data.</t>
  </si>
  <si>
    <t xml:space="preserve">Row 'EXAMPLE'</t>
  </si>
  <si>
    <t xml:space="preserve">A sample row showing the expected format. Delete it before you publish.</t>
  </si>
  <si>
    <t xml:space="preserve">Dropdown cells</t>
  </si>
  <si>
    <t xml:space="preserve">Click the cell and choose from the list so the scoring formulas resolve.</t>
  </si>
  <si>
    <t xml:space="preserve">SCOPE AND LIMITS</t>
  </si>
  <si>
    <t xml:space="preserve">This is not legal advice and is not a complete statement of any law. It covers the horizontal AI and cryptographic obligations most commonly relevant to large enterprises, and deliberately omits sector specific regimes, which vary too widely to template. The regulatory reasoning behind these obligations is set out in When Agents Rule, Chapters 3, 7 and 8. Verify every row with qualified counsel before relying on it.</t>
  </si>
  <si>
    <t xml:space="preserve">Companion toolkit for WHEN AGENTS RULE by Steven Oppenheim. Free for internal use inside your own organization. Not legal, technical, or financial advice. Verify all regulatory dates against primary sources before relying on them.</t>
  </si>
  <si>
    <t xml:space="preserve">AI AND CRYPTOGRAPHIC OBLIGATION CALENDAR</t>
  </si>
  <si>
    <t xml:space="preserve">Status as at the September 2026 build date. Every row must be verified against the primary source before use. Delete rows that do not apply to you.</t>
  </si>
  <si>
    <t xml:space="preserve">ASSESSMENT DATE</t>
  </si>
  <si>
    <t xml:space="preserve">Today</t>
  </si>
  <si>
    <t xml:space="preserve">Set this to the date you are running the assessment. The Days remaining and Status columns below all calculate from it.</t>
  </si>
  <si>
    <t xml:space="preserve">Ref</t>
  </si>
  <si>
    <t xml:space="preserve">Regime</t>
  </si>
  <si>
    <t xml:space="preserve">Effective date</t>
  </si>
  <si>
    <t xml:space="preserve">What applies on that date</t>
  </si>
  <si>
    <t xml:space="preserve">Who it applies to</t>
  </si>
  <si>
    <t xml:space="preserve">Days remaining</t>
  </si>
  <si>
    <t xml:space="preserve">Status</t>
  </si>
  <si>
    <t xml:space="preserve">Confidence</t>
  </si>
  <si>
    <t xml:space="preserve">Verified by</t>
  </si>
  <si>
    <t xml:space="preserve">Date verified</t>
  </si>
  <si>
    <t xml:space="preserve">EU-1</t>
  </si>
  <si>
    <t xml:space="preserve">EU AI Act</t>
  </si>
  <si>
    <t xml:space="preserve">Regulation entered into force. Staggered application begins.</t>
  </si>
  <si>
    <t xml:space="preserve">All providers and deployers placing AI on the EU market</t>
  </si>
  <si>
    <t xml:space="preserve">Confirmed</t>
  </si>
  <si>
    <t xml:space="preserve">EU-2</t>
  </si>
  <si>
    <t xml:space="preserve">Prohibited practices under Article 5 apply. AI literacy obligation under Article 4 applies.</t>
  </si>
  <si>
    <t xml:space="preserve">All providers and deployers</t>
  </si>
  <si>
    <t xml:space="preserve">EU-3</t>
  </si>
  <si>
    <t xml:space="preserve">General purpose AI model obligations, governance structures and the penalty regime apply.</t>
  </si>
  <si>
    <t xml:space="preserve">GPAI model providers; national authorities</t>
  </si>
  <si>
    <t xml:space="preserve">EU-4</t>
  </si>
  <si>
    <t xml:space="preserve">Article 50 transparency obligations apply. NOT deferred by the amending regulation. Disclosure that a person is interacting with an AI system, and marking of synthetic content.</t>
  </si>
  <si>
    <t xml:space="preserve">Providers and deployers of interacting or generative systems</t>
  </si>
  <si>
    <t xml:space="preserve">EU-5</t>
  </si>
  <si>
    <t xml:space="preserve">Article 50(2) marking and machine readable detection obligations extend to generative systems already on the market before August 2026. New Article 5 prohibitions phase in, covering AI generated non consensual intimate imagery and child sexual abuse material.</t>
  </si>
  <si>
    <t xml:space="preserve">Providers of generative systems placed on market before Aug 2026</t>
  </si>
  <si>
    <t xml:space="preserve">EU-6</t>
  </si>
  <si>
    <t xml:space="preserve">Member States to have at least one national AI regulatory sandbox operational. Commission deadline for delegated acts on Annex I sectoral rules.</t>
  </si>
  <si>
    <t xml:space="preserve">Member States and the Commission, indirectly relevant to providers</t>
  </si>
  <si>
    <t xml:space="preserve">Medium</t>
  </si>
  <si>
    <t xml:space="preserve">EU-7</t>
  </si>
  <si>
    <t xml:space="preserve">High risk obligations apply to stand alone Annex III systems. DEFERRED from 2 August 2026 by the amending regulation. Covers risk management, data governance, technical documentation, logging, human oversight, accuracy and robustness, conformity assessment and registration.</t>
  </si>
  <si>
    <t xml:space="preserve">Providers and deployers of Annex III high risk systems</t>
  </si>
  <si>
    <t xml:space="preserve">EU-8</t>
  </si>
  <si>
    <t xml:space="preserve">High risk obligations apply to AI embedded in products already regulated under Annex I product safety law. DEFERRED from 2 August 2027.</t>
  </si>
  <si>
    <t xml:space="preserve">Providers of regulated products containing AI</t>
  </si>
  <si>
    <t xml:space="preserve">EU-9</t>
  </si>
  <si>
    <t xml:space="preserve">The amending regulation, the Digital Omnibus on AI, entered into force. It deferred the high risk dates, added Article 5 prohibitions, adjusted SME thresholds and expanded the AI Office supervisory scope. Reference: Regulation (EU) 2026/1744, published in the Official Journal 24 July 2026.</t>
  </si>
  <si>
    <t xml:space="preserve">All parties relying on the original AI Act timeline</t>
  </si>
  <si>
    <t xml:space="preserve">EU-10</t>
  </si>
  <si>
    <t xml:space="preserve">EU AI Act penalties</t>
  </si>
  <si>
    <t xml:space="preserve">Article 99 penalty ceilings, applicable since 2 August 2025. Prohibited practices: up to 35 million euro or 7 percent of total worldwide annual turnover, whichever is HIGHER. Other operator obligations, including high risk requirements and Article 50 transparency: up to 15 million euro or 3 percent. Incorrect or misleading information to authorities: up to 7.5 million euro or 1 percent. For SMEs and start ups the cap is the LOWER of the two figures, not the higher, which is commonly reported backwards.</t>
  </si>
  <si>
    <t xml:space="preserve">All in scope parties</t>
  </si>
  <si>
    <t xml:space="preserve">EU-11</t>
  </si>
  <si>
    <t xml:space="preserve">Commission enforcement powers over general purpose AI model providers under Article 101 activate, exercised through the AI Office rather than national authorities. Fines up to 15 million euro or 3 percent of worldwide annual turnover.</t>
  </si>
  <si>
    <t xml:space="preserve">Providers of general purpose AI models</t>
  </si>
  <si>
    <t xml:space="preserve">EU-12</t>
  </si>
  <si>
    <t xml:space="preserve">Article 4 AI literacy obligation. Providers and deployers must ensure a sufficient level of AI literacy among staff operating AI systems on their behalf. Not deferred by the 2026 amendments and frequently overlooked because it carries no conformity assessment.</t>
  </si>
  <si>
    <t xml:space="preserve">PQ-1</t>
  </si>
  <si>
    <t xml:space="preserve">NIST PQC standards</t>
  </si>
  <si>
    <t xml:space="preserve">First three post quantum standards finalised: FIPS 203 key encapsulation, FIPS 204 and FIPS 205 digital signatures. No reason remains to wait for standards before beginning migration.</t>
  </si>
  <si>
    <t xml:space="preserve">All organizations using public key cryptography</t>
  </si>
  <si>
    <t xml:space="preserve">PQ-2</t>
  </si>
  <si>
    <t xml:space="preserve">A code based key encapsulation mechanism selected as an additional algorithm to provide mathematical diversity alongside the lattice based standard. Standardisation expected around 2027.</t>
  </si>
  <si>
    <t xml:space="preserve">Organizations designing for algorithm diversity</t>
  </si>
  <si>
    <t xml:space="preserve">PQ-3</t>
  </si>
  <si>
    <t xml:space="preserve">US CNSA 2.0</t>
  </si>
  <si>
    <t xml:space="preserve">New acquisitions for national security systems must be compliant with the quantum resistant algorithm suite. Flows down to contractors and suppliers through procurement.</t>
  </si>
  <si>
    <t xml:space="preserve">US federal NSS operators, defence suppliers, federal contractors</t>
  </si>
  <si>
    <t xml:space="preserve">PQ-4</t>
  </si>
  <si>
    <t xml:space="preserve">US executive orders</t>
  </si>
  <si>
    <t xml:space="preserve">Executive action in mid 2026 on quantum computing and accelerated post quantum migration. Reported as two related orders; mandates accelerated government wide migration, binding deadlines for high value assets, and direction to the federal acquisition rule makers to require contractor conformance with the NIST standards. Confirm the exact instruments, citations and the deadlines that reach your contracts before relying on this row.</t>
  </si>
  <si>
    <t xml:space="preserve">US federal agencies and their contractors</t>
  </si>
  <si>
    <t xml:space="preserve">Low</t>
  </si>
  <si>
    <t xml:space="preserve">PQ-5</t>
  </si>
  <si>
    <t xml:space="preserve">EU coordinated roadmap</t>
  </si>
  <si>
    <t xml:space="preserve">Member States expected to have published national post quantum strategies and initiated cryptographic inventories, under the coordinated implementation roadmap agreed by the NIS Cooperation Group.</t>
  </si>
  <si>
    <t xml:space="preserve">EU Member States; indirectly critical infrastructure operators</t>
  </si>
  <si>
    <t xml:space="preserve">PQ-6</t>
  </si>
  <si>
    <t xml:space="preserve">Target for critical infrastructure transition of high risk use cases to post quantum cryptography.</t>
  </si>
  <si>
    <t xml:space="preserve">EU critical infrastructure operators</t>
  </si>
  <si>
    <t xml:space="preserve">PQ-7</t>
  </si>
  <si>
    <t xml:space="preserve">Software and firmware signing to use quantum resistant signatures. Systems that cannot be upgraded to be retired.</t>
  </si>
  <si>
    <t xml:space="preserve">US NSS operators and their supply chain</t>
  </si>
  <si>
    <t xml:space="preserve">PQ-8</t>
  </si>
  <si>
    <t xml:space="preserve">Quantum resistant algorithms to be the exclusive standard for web, cloud and operating systems in scope.</t>
  </si>
  <si>
    <t xml:space="preserve">PQ-9</t>
  </si>
  <si>
    <t xml:space="preserve">US NSM-10</t>
  </si>
  <si>
    <t xml:space="preserve">Target for full quantum resistant infrastructure across federal systems. Widely used as the outer planning boundary by enterprises with no direct federal obligation.</t>
  </si>
  <si>
    <t xml:space="preserve">US federal; used as a planning reference elsewhere</t>
  </si>
  <si>
    <t xml:space="preserve">GV-1</t>
  </si>
  <si>
    <t xml:space="preserve">DORA</t>
  </si>
  <si>
    <t xml:space="preserve">Digital operational resilience requirements apply, including ICT risk management, incident reporting, resilience testing and management of ICT third party risk with a register of information.</t>
  </si>
  <si>
    <t xml:space="preserve">EU financial entities and their critical ICT providers</t>
  </si>
  <si>
    <t xml:space="preserve">GV-2</t>
  </si>
  <si>
    <t xml:space="preserve">ISO/IEC 42001</t>
  </si>
  <si>
    <t xml:space="preserve">Ongoing</t>
  </si>
  <si>
    <t xml:space="preserve">AI management system standard. Certifiable. Requires AI system inventory, supplier governance, impact assessment and change control. Increasingly requested in enterprise procurement.</t>
  </si>
  <si>
    <t xml:space="preserve">Voluntary; commercially expected in regulated sectors</t>
  </si>
  <si>
    <t xml:space="preserve">n/a</t>
  </si>
  <si>
    <t xml:space="preserve">Voluntary</t>
  </si>
  <si>
    <t xml:space="preserve">GV-3</t>
  </si>
  <si>
    <t xml:space="preserve">NIST AI RMF</t>
  </si>
  <si>
    <t xml:space="preserve">Voluntary risk management framework covering govern, map, measure and manage functions. Commonly used as the control taxonomy that other obligations are mapped onto.</t>
  </si>
  <si>
    <t xml:space="preserve">Voluntary; common baseline for US enterprises</t>
  </si>
  <si>
    <t xml:space="preserve">GV-4</t>
  </si>
  <si>
    <t xml:space="preserve">OWASP Agentic Top 10</t>
  </si>
  <si>
    <t xml:space="preserve">First peer reviewed security risk list specific to agentic applications, covering planning, tool use, identity, supply chain, code execution, memory, inter agent communication, cascading failure, human agent trust and rogue agents. Designations ASI01 to ASI10. Voluntary, but now the basis on which enterprise security reviews of agent products are conducted.</t>
  </si>
  <si>
    <t xml:space="preserve">Voluntary; expected in enterprise security review</t>
  </si>
  <si>
    <t xml:space="preserve">GV-5</t>
  </si>
  <si>
    <t xml:space="preserve">AI bill of materials guidance</t>
  </si>
  <si>
    <t xml:space="preserve">Joint guidance from G7 member state cyber agencies and the EU defining clusters of elements for AI software bills of materials, covering metadata, system properties, model identity and weight provenance, dataset properties, performance indicators, infrastructure and document update cadence.</t>
  </si>
  <si>
    <t xml:space="preserve">Voluntary; increasingly written into procurement</t>
  </si>
  <si>
    <t xml:space="preserve">GV-8</t>
  </si>
  <si>
    <t xml:space="preserve">NIST agent standards work</t>
  </si>
  <si>
    <t xml:space="preserve">A standards initiative addressing AI agent identity, security and interoperability. Not binding, but likely to become the reference vocabulary for agent identity in the same way the risk management framework became the reference for AI risk. Track rather than act on.</t>
  </si>
  <si>
    <t xml:space="preserve">Voluntary; relevant to agent identity architecture</t>
  </si>
  <si>
    <t xml:space="preserve">GV-6</t>
  </si>
  <si>
    <t xml:space="preserve">US state AI and privacy law</t>
  </si>
  <si>
    <t xml:space="preserve">Rolling</t>
  </si>
  <si>
    <t xml:space="preserve">Roughly twenty states operate comprehensive consumer privacy statutes with differing definitions, and a growing number have enacted AI specific requirements. There is no comprehensive federal privacy statute. Track per state; do not template.</t>
  </si>
  <si>
    <t xml:space="preserve">Organizations with US consumer exposure</t>
  </si>
  <si>
    <t xml:space="preserve">GV-7</t>
  </si>
  <si>
    <t xml:space="preserve">Board oversight expectation</t>
  </si>
  <si>
    <t xml:space="preserve">Proxy advisers and large asset managers updated stewardship guidance to expect demonstrated board AI literacy and documented oversight frameworks. Not law, but consequential for director reelection and for fiduciary exposure where an oversight lapse proves material.</t>
  </si>
  <si>
    <t xml:space="preserve">Listed companies and their directors</t>
  </si>
  <si>
    <t xml:space="preserve">What changed in 2026 and why it matters. The high risk obligations that most enterprise programmes were built around moved from August 2026 to December 2027 for stand alone systems and to August 2028 for embedded systems. The transparency obligations did not move and applied on their original date. Organizations that read the headline and stood their programmes down missed a live obligation while gaining time on a deferred one.</t>
  </si>
  <si>
    <t xml:space="preserve">OBLIGATION REGISTER</t>
  </si>
  <si>
    <t xml:space="preserve">One row per obligation per system. This is the artefact an auditor or regulator will ask for. Columns A to N and P you fill in; O, Q and R calculate.</t>
  </si>
  <si>
    <t xml:space="preserve">Entry ID</t>
  </si>
  <si>
    <t xml:space="preserve">Obligation ref (from Calendar)</t>
  </si>
  <si>
    <t xml:space="preserve">Obligation in one line</t>
  </si>
  <si>
    <t xml:space="preserve">System or process affected</t>
  </si>
  <si>
    <t xml:space="preserve">Jurisdiction</t>
  </si>
  <si>
    <t xml:space="preserve">Accountable owner (named person)</t>
  </si>
  <si>
    <t xml:space="preserve">Supporting function</t>
  </si>
  <si>
    <t xml:space="preserve">Applicability decision</t>
  </si>
  <si>
    <t xml:space="preserve">Current compliance state</t>
  </si>
  <si>
    <t xml:space="preserve">Evidence held</t>
  </si>
  <si>
    <t xml:space="preserve">Evidence location</t>
  </si>
  <si>
    <t xml:space="preserve">Target completion</t>
  </si>
  <si>
    <t xml:space="preserve">Days to effective</t>
  </si>
  <si>
    <t xml:space="preserve">Exposure if not met</t>
  </si>
  <si>
    <t xml:space="preserve">Risk rating</t>
  </si>
  <si>
    <t xml:space="preserve">Escalation flag</t>
  </si>
  <si>
    <t xml:space="preserve">Last reviewed</t>
  </si>
  <si>
    <t xml:space="preserve">Notes</t>
  </si>
  <si>
    <t xml:space="preserve">OB-001</t>
  </si>
  <si>
    <t xml:space="preserve">Disclose to the person that they are interacting with an AI system</t>
  </si>
  <si>
    <t xml:space="preserve">Customer service triage agent</t>
  </si>
  <si>
    <t xml:space="preserve">EU, Ireland and Germany</t>
  </si>
  <si>
    <t xml:space="preserve">K. Bergmann, Head of Compliance</t>
  </si>
  <si>
    <t xml:space="preserve">Legal</t>
  </si>
  <si>
    <t xml:space="preserve">Applies</t>
  </si>
  <si>
    <t xml:space="preserve">Compliant, evidence incomplete</t>
  </si>
  <si>
    <t xml:space="preserve">Screenshot of disclosure in live channel; design document</t>
  </si>
  <si>
    <t xml:space="preserve">Governance evidence store, folder EU-AIA-50</t>
  </si>
  <si>
    <t xml:space="preserve">2026-10-31</t>
  </si>
  <si>
    <t xml:space="preserve">2026-08-02</t>
  </si>
  <si>
    <t xml:space="preserve">Administrative fine</t>
  </si>
  <si>
    <t xml:space="preserve">2026-09-05</t>
  </si>
  <si>
    <t xml:space="preserve">EXAMPLE ROW. Delete before publishing. Disclosure is live but we cannot yet produce a dated audit trail proving it has been continuously present.</t>
  </si>
  <si>
    <t xml:space="preserve">JURISDICTION MAP</t>
  </si>
  <si>
    <t xml:space="preserve">Where you operate, what follows from it, and who owns the relationship. Replace the example rows with your own footprint.</t>
  </si>
  <si>
    <t xml:space="preserve">AI regime applies</t>
  </si>
  <si>
    <t xml:space="preserve">Data localisation constraint</t>
  </si>
  <si>
    <t xml:space="preserve">Cryptographic mandate</t>
  </si>
  <si>
    <t xml:space="preserve">Sector regulator</t>
  </si>
  <si>
    <t xml:space="preserve">Local entity or presence</t>
  </si>
  <si>
    <t xml:space="preserve">Named local owner</t>
  </si>
  <si>
    <t xml:space="preserve">European Union</t>
  </si>
  <si>
    <t xml:space="preserve">United Kingdom</t>
  </si>
  <si>
    <t xml:space="preserve">United States, federal</t>
  </si>
  <si>
    <t xml:space="preserve">United States, state level</t>
  </si>
  <si>
    <t xml:space="preserve">Canada</t>
  </si>
  <si>
    <t xml:space="preserve">Brazil</t>
  </si>
  <si>
    <t xml:space="preserve">China</t>
  </si>
  <si>
    <t xml:space="preserve">India</t>
  </si>
  <si>
    <t xml:space="preserve">Japan</t>
  </si>
  <si>
    <t xml:space="preserve">Singapore</t>
  </si>
  <si>
    <t xml:space="preserve">Australia</t>
  </si>
  <si>
    <t xml:space="preserve">United Arab Emirates</t>
  </si>
  <si>
    <t xml:space="preserve">Saudi Arabia</t>
  </si>
  <si>
    <t xml:space="preserve">Switzerland</t>
  </si>
  <si>
    <t xml:space="preserve">South Africa</t>
  </si>
  <si>
    <t xml:space="preserve">Two rules for this tab. First, fragmentation is not only about AI law: a data localisation requirement or a cryptographic mandate can determine where a model may run, which makes it an architecture constraint before it is a compliance one. Second, a jurisdiction with no named local owner is a jurisdiction where nobody will notice the rule changing.</t>
  </si>
  <si>
    <t xml:space="preserve">COMPLIANCE DASHBOARD</t>
  </si>
  <si>
    <t xml:space="preserve">Calculated from the Calendar and Obligation Register tabs. No inputs on this sheet.</t>
  </si>
  <si>
    <t xml:space="preserve">CALENDAR POSITION</t>
  </si>
  <si>
    <t xml:space="preserve">Measure</t>
  </si>
  <si>
    <t xml:space="preserve">Value</t>
  </si>
  <si>
    <t xml:space="preserve">What it tells you</t>
  </si>
  <si>
    <t xml:space="preserve">Obligations tracked on the calendar</t>
  </si>
  <si>
    <t xml:space="preserve">After you have deleted the rows that do not apply to you.</t>
  </si>
  <si>
    <t xml:space="preserve">Already in force</t>
  </si>
  <si>
    <t xml:space="preserve">The population where a gap is a live exposure, not a plan.</t>
  </si>
  <si>
    <t xml:space="preserve">Entering force within twelve months</t>
  </si>
  <si>
    <t xml:space="preserve">The horizon a board is expected to be briefed on each quarter.</t>
  </si>
  <si>
    <t xml:space="preserve">Calendar rows never verified</t>
  </si>
  <si>
    <t xml:space="preserve">Unverified rows are the mechanism by which a stale date becomes a missed obligation.</t>
  </si>
  <si>
    <t xml:space="preserve">Rows with low stated confidence</t>
  </si>
  <si>
    <t xml:space="preserve">Positions that vary by jurisdiction and must be assessed individually rather than templated.</t>
  </si>
  <si>
    <t xml:space="preserve">REGISTER POSITION</t>
  </si>
  <si>
    <t xml:space="preserve">Register entries</t>
  </si>
  <si>
    <t xml:space="preserve">One per obligation per system.</t>
  </si>
  <si>
    <t xml:space="preserve">Entries flagged ESCALATE</t>
  </si>
  <si>
    <t xml:space="preserve">Critical risk, past effective date while non compliant, or no named owner.</t>
  </si>
  <si>
    <t xml:space="preserve">Critical risk entries</t>
  </si>
  <si>
    <t xml:space="preserve">Non compliance where the exposure includes suspension, licence loss or personal liability.</t>
  </si>
  <si>
    <t xml:space="preserve">Entries with no named owner</t>
  </si>
  <si>
    <t xml:space="preserve">This number should be zero. An unowned obligation is not tracked, it is merely recorded.</t>
  </si>
  <si>
    <t xml:space="preserve">Entries not yet assessed for applicability</t>
  </si>
  <si>
    <t xml:space="preserve">Applicability decisions are cheap to make and expensive to have never made.</t>
  </si>
  <si>
    <t xml:space="preserve">Compliant but evidence incomplete</t>
  </si>
  <si>
    <t xml:space="preserve">The most common real position. Compliance you cannot evidence is, to an auditor, indistinguishable from non compliance.</t>
  </si>
  <si>
    <t xml:space="preserve">Not compliant with no plan</t>
  </si>
  <si>
    <t xml:space="preserve">Report this number to the council every meeting until it is zero.</t>
  </si>
  <si>
    <t xml:space="preserve">Past effective date and not fully evidenced</t>
  </si>
  <si>
    <t xml:space="preserve">The obligation is live and the evidence is not complete. This is the list a regulator asks to see.</t>
  </si>
  <si>
    <t xml:space="preserve">BY COMPLIANCE STATE</t>
  </si>
  <si>
    <t xml:space="preserve">Compliance state</t>
  </si>
  <si>
    <t xml:space="preserve">Entries</t>
  </si>
  <si>
    <t xml:space="preserve">Share</t>
  </si>
  <si>
    <t xml:space="preserve">Compliant, evidenced</t>
  </si>
  <si>
    <t xml:space="preserve">Partially compliant</t>
  </si>
  <si>
    <t xml:space="preserve">Not compliant, plan in place</t>
  </si>
  <si>
    <t xml:space="preserve">Not compliant, no plan</t>
  </si>
  <si>
    <t xml:space="preserve">Not yet assessed</t>
  </si>
  <si>
    <t xml:space="preserve">THE FIVE QUESTIONS A BOARD SHOULD ASK ON THIS TAB</t>
  </si>
  <si>
    <t xml:space="preserve">Question 1</t>
  </si>
  <si>
    <t xml:space="preserve">Which obligations enter force in the next twelve months, and who owns each one by name?</t>
  </si>
  <si>
    <t xml:space="preserve">Question 2</t>
  </si>
  <si>
    <t xml:space="preserve">Which calendar rows have not been verified this quarter, and why not?</t>
  </si>
  <si>
    <t xml:space="preserve">Question 3</t>
  </si>
  <si>
    <t xml:space="preserve">Where are we compliant but unable to evidence it, and what would it take to close that?</t>
  </si>
  <si>
    <t xml:space="preserve">Question 4</t>
  </si>
  <si>
    <t xml:space="preserve">Which entries are past their target date and still open?</t>
  </si>
  <si>
    <t xml:space="preserve">Question 5</t>
  </si>
  <si>
    <t xml:space="preserve">In which jurisdictions do we operate with no named local owner watching the rules change?</t>
  </si>
</sst>
</file>

<file path=xl/styles.xml><?xml version="1.0" encoding="utf-8"?>
<styleSheet xmlns="http://schemas.openxmlformats.org/spreadsheetml/2006/main">
  <numFmts count="5">
    <numFmt numFmtId="164" formatCode="General"/>
    <numFmt numFmtId="165" formatCode="yyyy\-mm\-dd"/>
    <numFmt numFmtId="166" formatCode="#,##0;\(#,##0\);\-"/>
    <numFmt numFmtId="167" formatCode="#,##0"/>
    <numFmt numFmtId="168" formatCode="0.0%"/>
  </numFmts>
  <fonts count="22">
    <font>
      <sz val="11"/>
      <color theme="1"/>
      <name val="Calibri"/>
      <family val="2"/>
      <charset val="1"/>
    </font>
    <font>
      <sz val="10"/>
      <name val="Arial"/>
      <family val="0"/>
    </font>
    <font>
      <sz val="10"/>
      <name val="Arial"/>
      <family val="0"/>
    </font>
    <font>
      <sz val="10"/>
      <name val="Arial"/>
      <family val="0"/>
    </font>
    <font>
      <b val="true"/>
      <sz val="15"/>
      <color rgb="FFFFFFFF"/>
      <name val="Arial"/>
      <family val="0"/>
      <charset val="1"/>
    </font>
    <font>
      <i val="true"/>
      <sz val="9.5"/>
      <color rgb="FF1A2A3A"/>
      <name val="Arial"/>
      <family val="0"/>
      <charset val="1"/>
    </font>
    <font>
      <b val="true"/>
      <sz val="10.5"/>
      <color rgb="FF1A2A3A"/>
      <name val="Arial"/>
      <family val="0"/>
      <charset val="1"/>
    </font>
    <font>
      <sz val="10"/>
      <name val="Arial"/>
      <family val="0"/>
      <charset val="1"/>
    </font>
    <font>
      <b val="true"/>
      <sz val="10"/>
      <color rgb="FF000000"/>
      <name val="Arial"/>
      <family val="0"/>
      <charset val="1"/>
    </font>
    <font>
      <sz val="9.5"/>
      <color rgb="FF000000"/>
      <name val="Arial"/>
      <family val="0"/>
      <charset val="1"/>
    </font>
    <font>
      <b val="true"/>
      <sz val="9"/>
      <color rgb="FF000000"/>
      <name val="Arial"/>
      <family val="0"/>
      <charset val="1"/>
    </font>
    <font>
      <sz val="9"/>
      <color rgb="FF000000"/>
      <name val="Arial"/>
      <family val="0"/>
      <charset val="1"/>
    </font>
    <font>
      <i val="true"/>
      <sz val="9.5"/>
      <name val="Arial"/>
      <family val="0"/>
      <charset val="1"/>
    </font>
    <font>
      <i val="true"/>
      <sz val="8"/>
      <color rgb="FF475569"/>
      <name val="Arial"/>
      <family val="0"/>
      <charset val="1"/>
    </font>
    <font>
      <b val="true"/>
      <sz val="9.5"/>
      <color rgb="FF000000"/>
      <name val="Arial"/>
      <family val="0"/>
      <charset val="1"/>
    </font>
    <font>
      <sz val="9.5"/>
      <color rgb="FF0000FF"/>
      <name val="Arial"/>
      <family val="0"/>
      <charset val="1"/>
    </font>
    <font>
      <b val="true"/>
      <sz val="9"/>
      <color rgb="FFFFFFFF"/>
      <name val="Arial"/>
      <family val="0"/>
      <charset val="1"/>
    </font>
    <font>
      <i val="true"/>
      <sz val="8.5"/>
      <color rgb="FF555555"/>
      <name val="Arial"/>
      <family val="0"/>
      <charset val="1"/>
    </font>
    <font>
      <sz val="10"/>
      <name val="Arial"/>
      <family val="2"/>
    </font>
    <font>
      <i val="true"/>
      <sz val="9.5"/>
      <color rgb="FF0000FF"/>
      <name val="Arial"/>
      <family val="0"/>
      <charset val="1"/>
    </font>
    <font>
      <b val="true"/>
      <sz val="9.5"/>
      <color rgb="FF0000FF"/>
      <name val="Arial"/>
      <family val="0"/>
      <charset val="1"/>
    </font>
    <font>
      <sz val="8.5"/>
      <color rgb="FF000000"/>
      <name val="Arial"/>
      <family val="0"/>
      <charset val="1"/>
    </font>
  </fonts>
  <fills count="11">
    <fill>
      <patternFill patternType="none"/>
    </fill>
    <fill>
      <patternFill patternType="gray125"/>
    </fill>
    <fill>
      <patternFill patternType="solid">
        <fgColor rgb="FF059669"/>
        <bgColor rgb="FF008080"/>
      </patternFill>
    </fill>
    <fill>
      <patternFill patternType="solid">
        <fgColor rgb="FFF5F7FA"/>
        <bgColor rgb="FFEEF2F7"/>
      </patternFill>
    </fill>
    <fill>
      <patternFill patternType="solid">
        <fgColor rgb="FFF7EFD3"/>
        <bgColor rgb="FFFDF2D0"/>
      </patternFill>
    </fill>
    <fill>
      <patternFill patternType="solid">
        <fgColor rgb="FFFFF9DB"/>
        <bgColor rgb="FFFDF2D0"/>
      </patternFill>
    </fill>
    <fill>
      <patternFill patternType="solid">
        <fgColor rgb="FFEEF2F7"/>
        <bgColor rgb="FFF5F7FA"/>
      </patternFill>
    </fill>
    <fill>
      <patternFill patternType="solid">
        <fgColor rgb="FF1A2A3A"/>
        <bgColor rgb="FF003366"/>
      </patternFill>
    </fill>
    <fill>
      <patternFill patternType="solid">
        <fgColor rgb="FF475569"/>
        <bgColor rgb="FF555555"/>
      </patternFill>
    </fill>
    <fill>
      <patternFill patternType="solid">
        <fgColor rgb="FFC9A227"/>
        <bgColor rgb="FFD97706"/>
      </patternFill>
    </fill>
    <fill>
      <patternFill patternType="solid">
        <fgColor rgb="FFD97706"/>
        <bgColor rgb="FFC9A227"/>
      </patternFill>
    </fill>
  </fills>
  <borders count="4">
    <border diagonalUp="false" diagonalDown="false">
      <left/>
      <right/>
      <top/>
      <bottom/>
      <diagonal/>
    </border>
    <border diagonalUp="false" diagonalDown="false">
      <left style="thin">
        <color rgb="FFC8CDD4"/>
      </left>
      <right style="thin">
        <color rgb="FFC8CDD4"/>
      </right>
      <top style="thin">
        <color rgb="FFC8CDD4"/>
      </top>
      <bottom style="thin">
        <color rgb="FFC8CDD4"/>
      </bottom>
      <diagonal/>
    </border>
    <border diagonalUp="false" diagonalDown="false">
      <left style="thin">
        <color rgb="FFC8CDD4"/>
      </left>
      <right/>
      <top style="thin">
        <color rgb="FFC8CDD4"/>
      </top>
      <bottom style="thin">
        <color rgb="FFC8CDD4"/>
      </bottom>
      <diagonal/>
    </border>
    <border diagonalUp="false" diagonalDown="false">
      <left style="thin">
        <color rgb="FFC8CDD4"/>
      </left>
      <right style="thin">
        <color rgb="FFC8CDD4"/>
      </right>
      <top style="thin">
        <color rgb="FFC8CDD4"/>
      </top>
      <bottom style="medium">
        <color rgb="FF1A2A3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2" borderId="0" xfId="0" applyFont="true" applyBorder="true" applyAlignment="true" applyProtection="true">
      <alignment horizontal="left" vertical="center" textRotation="0" wrapText="false" indent="1" shrinkToFit="false"/>
      <protection locked="true" hidden="false"/>
    </xf>
    <xf numFmtId="164" fontId="5" fillId="3" borderId="0" xfId="0" applyFont="true" applyBorder="true" applyAlignment="true" applyProtection="true">
      <alignment horizontal="left" vertical="center" textRotation="0" wrapText="true" indent="1" shrinkToFit="false"/>
      <protection locked="true" hidden="false"/>
    </xf>
    <xf numFmtId="164" fontId="6" fillId="4" borderId="0" xfId="0" applyFont="true" applyBorder="true" applyAlignment="true" applyProtection="true">
      <alignment horizontal="left" vertical="center" textRotation="0" wrapText="false" indent="1" shrinkToFit="false"/>
      <protection locked="true" hidden="false"/>
    </xf>
    <xf numFmtId="164" fontId="7" fillId="0" borderId="0" xfId="0" applyFont="true" applyBorder="true" applyAlignment="true" applyProtection="true">
      <alignment horizontal="general" vertical="top" textRotation="0" wrapText="true" indent="1" shrinkToFit="false"/>
      <protection locked="true" hidden="false"/>
    </xf>
    <xf numFmtId="164" fontId="8" fillId="0" borderId="1" xfId="0" applyFont="true" applyBorder="true" applyAlignment="true" applyProtection="true">
      <alignment horizontal="left" vertical="top" textRotation="0" wrapText="true" indent="0" shrinkToFit="false"/>
      <protection locked="true" hidden="false"/>
    </xf>
    <xf numFmtId="164" fontId="9" fillId="0" borderId="2" xfId="0" applyFont="true" applyBorder="true" applyAlignment="true" applyProtection="true">
      <alignment horizontal="left" vertical="top" textRotation="0" wrapText="true" indent="0" shrinkToFit="false"/>
      <protection locked="true" hidden="false"/>
    </xf>
    <xf numFmtId="164" fontId="10" fillId="0" borderId="1" xfId="0" applyFont="true" applyBorder="true" applyAlignment="true" applyProtection="true">
      <alignment horizontal="left" vertical="top" textRotation="0" wrapText="true" indent="0" shrinkToFit="false"/>
      <protection locked="true" hidden="false"/>
    </xf>
    <xf numFmtId="164" fontId="11" fillId="0" borderId="2" xfId="0" applyFont="true" applyBorder="true" applyAlignment="true" applyProtection="true">
      <alignment horizontal="left" vertical="top" textRotation="0" wrapText="true" indent="0" shrinkToFit="false"/>
      <protection locked="true" hidden="false"/>
    </xf>
    <xf numFmtId="164" fontId="12" fillId="0" borderId="0" xfId="0" applyFont="true" applyBorder="true" applyAlignment="true" applyProtection="true">
      <alignment horizontal="general" vertical="top" textRotation="0" wrapText="true" indent="1" shrinkToFit="false"/>
      <protection locked="true" hidden="false"/>
    </xf>
    <xf numFmtId="164" fontId="13" fillId="3" borderId="0" xfId="0" applyFont="true" applyBorder="true" applyAlignment="true" applyProtection="true">
      <alignment horizontal="left" vertical="top" textRotation="0" wrapText="true" indent="1" shrinkToFit="false"/>
      <protection locked="true" hidden="false"/>
    </xf>
    <xf numFmtId="164" fontId="14" fillId="0" borderId="1" xfId="0" applyFont="true" applyBorder="true" applyAlignment="true" applyProtection="true">
      <alignment horizontal="left" vertical="top" textRotation="0" wrapText="true" indent="0" shrinkToFit="false"/>
      <protection locked="true" hidden="false"/>
    </xf>
    <xf numFmtId="165" fontId="15" fillId="5" borderId="1" xfId="0" applyFont="true" applyBorder="true" applyAlignment="true" applyProtection="true">
      <alignment horizontal="center" vertical="top" textRotation="0" wrapText="true" indent="0" shrinkToFit="false"/>
      <protection locked="true" hidden="false"/>
    </xf>
    <xf numFmtId="164" fontId="16" fillId="2" borderId="3" xfId="0" applyFont="true" applyBorder="true" applyAlignment="true" applyProtection="true">
      <alignment horizontal="center" vertical="center" textRotation="0" wrapText="true" indent="0" shrinkToFit="false"/>
      <protection locked="true" hidden="false"/>
    </xf>
    <xf numFmtId="164" fontId="14" fillId="0" borderId="1" xfId="0" applyFont="true" applyBorder="true" applyAlignment="true" applyProtection="true">
      <alignment horizontal="center" vertical="top" textRotation="0" wrapText="true" indent="0" shrinkToFit="false"/>
      <protection locked="true" hidden="false"/>
    </xf>
    <xf numFmtId="165" fontId="9" fillId="0" borderId="1" xfId="0" applyFont="true" applyBorder="true" applyAlignment="true" applyProtection="true">
      <alignment horizontal="center" vertical="top" textRotation="0" wrapText="true" indent="0" shrinkToFit="false"/>
      <protection locked="true" hidden="false"/>
    </xf>
    <xf numFmtId="164" fontId="9" fillId="0" borderId="1" xfId="0" applyFont="true" applyBorder="true" applyAlignment="true" applyProtection="true">
      <alignment horizontal="left" vertical="top" textRotation="0" wrapText="true" indent="0" shrinkToFit="false"/>
      <protection locked="true" hidden="false"/>
    </xf>
    <xf numFmtId="166" fontId="9" fillId="6" borderId="1" xfId="0" applyFont="true" applyBorder="true" applyAlignment="true" applyProtection="true">
      <alignment horizontal="center" vertical="top" textRotation="0" wrapText="true" indent="0" shrinkToFit="false"/>
      <protection locked="true" hidden="false"/>
    </xf>
    <xf numFmtId="164" fontId="14" fillId="6" borderId="1" xfId="0" applyFont="true" applyBorder="true" applyAlignment="true" applyProtection="true">
      <alignment horizontal="center" vertical="top" textRotation="0" wrapText="true" indent="0" shrinkToFit="false"/>
      <protection locked="true" hidden="false"/>
    </xf>
    <xf numFmtId="164" fontId="9" fillId="0" borderId="1" xfId="0" applyFont="true" applyBorder="true" applyAlignment="true" applyProtection="true">
      <alignment horizontal="center" vertical="top" textRotation="0" wrapText="true" indent="0" shrinkToFit="false"/>
      <protection locked="true" hidden="false"/>
    </xf>
    <xf numFmtId="164" fontId="15" fillId="5" borderId="1" xfId="0" applyFont="true" applyBorder="true" applyAlignment="true" applyProtection="true">
      <alignment horizontal="left" vertical="top" textRotation="0" wrapText="true" indent="0" shrinkToFit="false"/>
      <protection locked="true" hidden="false"/>
    </xf>
    <xf numFmtId="165" fontId="15" fillId="5" borderId="1" xfId="0" applyFont="true" applyBorder="true" applyAlignment="true" applyProtection="true">
      <alignment horizontal="left" vertical="top" textRotation="0" wrapText="true" indent="0" shrinkToFit="false"/>
      <protection locked="true" hidden="false"/>
    </xf>
    <xf numFmtId="164" fontId="9" fillId="6" borderId="1" xfId="0" applyFont="true" applyBorder="true" applyAlignment="true" applyProtection="true">
      <alignment horizontal="center" vertical="top" textRotation="0" wrapText="true" indent="0" shrinkToFit="false"/>
      <protection locked="true" hidden="false"/>
    </xf>
    <xf numFmtId="164" fontId="17" fillId="0" borderId="0" xfId="0" applyFont="true" applyBorder="true" applyAlignment="true" applyProtection="true">
      <alignment horizontal="left" vertical="top" textRotation="0" wrapText="true" indent="1" shrinkToFit="false"/>
      <protection locked="true" hidden="false"/>
    </xf>
    <xf numFmtId="164" fontId="4" fillId="7" borderId="0" xfId="0" applyFont="true" applyBorder="true" applyAlignment="true" applyProtection="true">
      <alignment horizontal="left" vertical="center" textRotation="0" wrapText="false" indent="1" shrinkToFit="false"/>
      <protection locked="true" hidden="false"/>
    </xf>
    <xf numFmtId="164" fontId="16" fillId="7" borderId="3" xfId="0" applyFont="true" applyBorder="true" applyAlignment="true" applyProtection="true">
      <alignment horizontal="center" vertical="center" textRotation="0" wrapText="true" indent="0" shrinkToFit="false"/>
      <protection locked="true" hidden="false"/>
    </xf>
    <xf numFmtId="164" fontId="19" fillId="5" borderId="1" xfId="0" applyFont="true" applyBorder="true" applyAlignment="true" applyProtection="true">
      <alignment horizontal="left" vertical="top" textRotation="0" wrapText="true" indent="0" shrinkToFit="false"/>
      <protection locked="true" hidden="false"/>
    </xf>
    <xf numFmtId="164" fontId="19" fillId="5" borderId="1" xfId="0" applyFont="true" applyBorder="true" applyAlignment="true" applyProtection="true">
      <alignment horizontal="center" vertical="top" textRotation="0" wrapText="true" indent="0" shrinkToFit="false"/>
      <protection locked="true" hidden="false"/>
    </xf>
    <xf numFmtId="164" fontId="15" fillId="5" borderId="1" xfId="0" applyFont="true" applyBorder="true" applyAlignment="true" applyProtection="true">
      <alignment horizontal="center" vertical="top" textRotation="0" wrapText="true" indent="0" shrinkToFit="false"/>
      <protection locked="true" hidden="false"/>
    </xf>
    <xf numFmtId="164" fontId="4" fillId="8" borderId="0" xfId="0" applyFont="true" applyBorder="true" applyAlignment="true" applyProtection="true">
      <alignment horizontal="left" vertical="center" textRotation="0" wrapText="false" indent="1" shrinkToFit="false"/>
      <protection locked="true" hidden="false"/>
    </xf>
    <xf numFmtId="164" fontId="16" fillId="8" borderId="3" xfId="0" applyFont="true" applyBorder="true" applyAlignment="true" applyProtection="true">
      <alignment horizontal="center" vertical="center" textRotation="0" wrapText="true" indent="0" shrinkToFit="false"/>
      <protection locked="true" hidden="false"/>
    </xf>
    <xf numFmtId="164" fontId="20" fillId="5" borderId="1" xfId="0" applyFont="true" applyBorder="true" applyAlignment="true" applyProtection="true">
      <alignment horizontal="left" vertical="top" textRotation="0" wrapText="true" indent="0" shrinkToFit="false"/>
      <protection locked="true" hidden="false"/>
    </xf>
    <xf numFmtId="164" fontId="4" fillId="9" borderId="0" xfId="0" applyFont="true" applyBorder="true" applyAlignment="true" applyProtection="true">
      <alignment horizontal="left" vertical="center" textRotation="0" wrapText="false" indent="1" shrinkToFit="false"/>
      <protection locked="true" hidden="false"/>
    </xf>
    <xf numFmtId="167" fontId="14" fillId="6" borderId="1" xfId="0" applyFont="true" applyBorder="true" applyAlignment="true" applyProtection="true">
      <alignment horizontal="center" vertical="top" textRotation="0" wrapText="true" indent="0" shrinkToFit="false"/>
      <protection locked="true" hidden="false"/>
    </xf>
    <xf numFmtId="164" fontId="9" fillId="6" borderId="1" xfId="0" applyFont="true" applyBorder="true" applyAlignment="true" applyProtection="true">
      <alignment horizontal="left" vertical="top" textRotation="0" wrapText="true" indent="0" shrinkToFit="false"/>
      <protection locked="true" hidden="false"/>
    </xf>
    <xf numFmtId="164" fontId="21" fillId="0" borderId="1" xfId="0" applyFont="true" applyBorder="true" applyAlignment="true" applyProtection="true">
      <alignment horizontal="left" vertical="top" textRotation="0" wrapText="true" indent="0" shrinkToFit="false"/>
      <protection locked="true" hidden="false"/>
    </xf>
    <xf numFmtId="164" fontId="16" fillId="10" borderId="3" xfId="0" applyFont="true" applyBorder="true" applyAlignment="true" applyProtection="true">
      <alignment horizontal="center" vertical="center" textRotation="0" wrapText="true" indent="0" shrinkToFit="false"/>
      <protection locked="true" hidden="false"/>
    </xf>
    <xf numFmtId="167" fontId="9" fillId="6" borderId="1" xfId="0" applyFont="true" applyBorder="true" applyAlignment="true" applyProtection="true">
      <alignment horizontal="center" vertical="top" textRotation="0" wrapText="true" indent="0" shrinkToFit="false"/>
      <protection locked="true" hidden="false"/>
    </xf>
    <xf numFmtId="168" fontId="9" fillId="6" borderId="1" xfId="0" applyFont="true" applyBorder="true" applyAlignment="true" applyProtection="true">
      <alignment horizontal="center"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5">
    <dxf>
      <fill>
        <patternFill patternType="solid">
          <fgColor rgb="FF059669"/>
          <bgColor rgb="FF000000"/>
        </patternFill>
      </fill>
    </dxf>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
      <fill>
        <patternFill patternType="solid">
          <fgColor rgb="FFEEF2F7"/>
          <bgColor rgb="FF000000"/>
        </patternFill>
      </fill>
    </dxf>
    <dxf>
      <fill>
        <patternFill patternType="solid">
          <fgColor rgb="FFDCF0E4"/>
          <bgColor rgb="FF000000"/>
        </patternFill>
      </fill>
    </dxf>
    <dxf>
      <fill>
        <patternFill patternType="solid">
          <fgColor rgb="FFFADBD8"/>
          <bgColor rgb="FF000000"/>
        </patternFill>
      </fill>
    </dxf>
    <dxf>
      <fill>
        <patternFill patternType="solid">
          <fgColor rgb="FF922B21"/>
          <bgColor rgb="FF000000"/>
        </patternFill>
      </fill>
    </dxf>
    <dxf>
      <fill>
        <patternFill patternType="solid">
          <fgColor rgb="FFFDF2D0"/>
          <bgColor rgb="FF000000"/>
        </patternFill>
      </fill>
    </dxf>
    <dxf>
      <fill>
        <patternFill patternType="solid">
          <fgColor rgb="FFFFF9DB"/>
          <bgColor rgb="FF000000"/>
        </patternFill>
      </fill>
    </dxf>
    <dxf>
      <fill>
        <patternFill patternType="solid">
          <fgColor rgb="FF0000FF"/>
          <bgColor rgb="FF000000"/>
        </patternFill>
      </fill>
    </dxf>
    <dxf>
      <font>
        <name val="Arial"/>
        <charset val="1"/>
        <family val="0"/>
        <b val="1"/>
        <color rgb="FF922B21"/>
        <sz val="9"/>
      </font>
      <fill>
        <patternFill>
          <bgColor rgb="FFFADBD8"/>
        </patternFill>
      </fill>
    </dxf>
    <dxf>
      <fill>
        <patternFill>
          <bgColor rgb="FFDCF0E4"/>
        </patternFill>
      </fill>
    </dxf>
    <dxf>
      <fill>
        <patternFill>
          <bgColor rgb="FFFDF2D0"/>
        </patternFill>
      </fill>
    </dxf>
    <dxf>
      <fill>
        <patternFill patternType="solid">
          <fgColor rgb="FF1A2A3A"/>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59669"/>
      <rgbColor rgb="FFC8CDD4"/>
      <rgbColor rgb="FF808080"/>
      <rgbColor rgb="FF9999FF"/>
      <rgbColor rgb="FF993366"/>
      <rgbColor rgb="FFFFF9DB"/>
      <rgbColor rgb="FFEEF2F7"/>
      <rgbColor rgb="FF660066"/>
      <rgbColor rgb="FFFF8080"/>
      <rgbColor rgb="FF0066CC"/>
      <rgbColor rgb="FFF7EFD3"/>
      <rgbColor rgb="FF000080"/>
      <rgbColor rgb="FFFF00FF"/>
      <rgbColor rgb="FFFFFF00"/>
      <rgbColor rgb="FF00FFFF"/>
      <rgbColor rgb="FF800080"/>
      <rgbColor rgb="FF800000"/>
      <rgbColor rgb="FF008080"/>
      <rgbColor rgb="FF0000FF"/>
      <rgbColor rgb="FF00CCFF"/>
      <rgbColor rgb="FFF5F7FA"/>
      <rgbColor rgb="FFDCF0E4"/>
      <rgbColor rgb="FFFDF2D0"/>
      <rgbColor rgb="FF99CCFF"/>
      <rgbColor rgb="FFFF99CC"/>
      <rgbColor rgb="FFCC99FF"/>
      <rgbColor rgb="FFFADBD8"/>
      <rgbColor rgb="FF3366FF"/>
      <rgbColor rgb="FF33CCCC"/>
      <rgbColor rgb="FF99CC00"/>
      <rgbColor rgb="FFFFCC00"/>
      <rgbColor rgb="FFC9A227"/>
      <rgbColor rgb="FFD97706"/>
      <rgbColor rgb="FF475569"/>
      <rgbColor rgb="FF969696"/>
      <rgbColor rgb="FF003366"/>
      <rgbColor rgb="FF339966"/>
      <rgbColor rgb="FF003300"/>
      <rgbColor rgb="FF333300"/>
      <rgbColor rgb="FF922B21"/>
      <rgbColor rgb="FF993366"/>
      <rgbColor rgb="FF555555"/>
      <rgbColor rgb="FF1A2A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2.xml"/><Relationship Id="rId3"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59669"/>
    <pageSetUpPr fitToPage="true"/>
  </sheetPr>
  <dimension ref="A1:H27"/>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6"/>
    <col collapsed="false" customWidth="true" hidden="false" outlineLevel="0" max="8" min="2" style="1" width="20"/>
  </cols>
  <sheetData>
    <row r="1" customFormat="false" ht="30" hidden="false" customHeight="true" outlineLevel="0" collapsed="false">
      <c r="A1" s="2" t="s">
        <v>0</v>
      </c>
      <c r="B1" s="2"/>
      <c r="C1" s="2"/>
      <c r="D1" s="2"/>
      <c r="E1" s="2"/>
      <c r="F1" s="2"/>
      <c r="G1" s="2"/>
      <c r="H1" s="2"/>
    </row>
    <row r="2" customFormat="false" ht="25.5" hidden="false" customHeight="true" outlineLevel="0" collapsed="false">
      <c r="A2" s="3" t="s">
        <v>1</v>
      </c>
      <c r="B2" s="3"/>
      <c r="C2" s="3"/>
      <c r="D2" s="3"/>
      <c r="E2" s="3"/>
      <c r="F2" s="3"/>
      <c r="G2" s="3"/>
      <c r="H2" s="3"/>
    </row>
    <row r="4" customFormat="false" ht="21.75" hidden="false" customHeight="true" outlineLevel="0" collapsed="false">
      <c r="A4" s="4" t="s">
        <v>2</v>
      </c>
      <c r="B4" s="4"/>
      <c r="C4" s="4"/>
      <c r="D4" s="4"/>
      <c r="E4" s="4"/>
      <c r="F4" s="4"/>
      <c r="G4" s="4"/>
      <c r="H4" s="4"/>
    </row>
    <row r="5" customFormat="false" ht="57.75" hidden="false" customHeight="true" outlineLevel="0" collapsed="false">
      <c r="A5" s="5" t="s">
        <v>3</v>
      </c>
      <c r="B5" s="5"/>
      <c r="C5" s="5"/>
      <c r="D5" s="5"/>
      <c r="E5" s="5"/>
      <c r="F5" s="5"/>
      <c r="G5" s="5"/>
      <c r="H5" s="5"/>
    </row>
    <row r="6" customFormat="false" ht="57.75" hidden="false" customHeight="true" outlineLevel="0" collapsed="false">
      <c r="A6" s="5" t="s">
        <v>4</v>
      </c>
      <c r="B6" s="5"/>
      <c r="C6" s="5"/>
      <c r="D6" s="5"/>
      <c r="E6" s="5"/>
      <c r="F6" s="5"/>
      <c r="G6" s="5"/>
      <c r="H6" s="5"/>
    </row>
    <row r="7" customFormat="false" ht="57.75" hidden="false" customHeight="true" outlineLevel="0" collapsed="false">
      <c r="A7" s="5" t="s">
        <v>5</v>
      </c>
      <c r="B7" s="5"/>
      <c r="C7" s="5"/>
      <c r="D7" s="5"/>
      <c r="E7" s="5"/>
      <c r="F7" s="5"/>
      <c r="G7" s="5"/>
      <c r="H7" s="5"/>
    </row>
    <row r="9" customFormat="false" ht="21.75" hidden="false" customHeight="true" outlineLevel="0" collapsed="false">
      <c r="A9" s="4" t="s">
        <v>6</v>
      </c>
      <c r="B9" s="4"/>
      <c r="C9" s="4"/>
      <c r="D9" s="4"/>
      <c r="E9" s="4"/>
      <c r="F9" s="4"/>
      <c r="G9" s="4"/>
      <c r="H9" s="4"/>
    </row>
    <row r="10" customFormat="false" ht="39.75" hidden="false" customHeight="true" outlineLevel="0" collapsed="false">
      <c r="A10" s="6" t="s">
        <v>7</v>
      </c>
      <c r="B10" s="7" t="s">
        <v>8</v>
      </c>
      <c r="C10" s="7"/>
      <c r="D10" s="7"/>
      <c r="E10" s="7"/>
      <c r="F10" s="7"/>
      <c r="G10" s="7"/>
      <c r="H10" s="7"/>
    </row>
    <row r="11" customFormat="false" ht="39.75" hidden="false" customHeight="true" outlineLevel="0" collapsed="false">
      <c r="A11" s="6" t="s">
        <v>9</v>
      </c>
      <c r="B11" s="7" t="s">
        <v>10</v>
      </c>
      <c r="C11" s="7"/>
      <c r="D11" s="7"/>
      <c r="E11" s="7"/>
      <c r="F11" s="7"/>
      <c r="G11" s="7"/>
      <c r="H11" s="7"/>
    </row>
    <row r="12" customFormat="false" ht="39.75" hidden="false" customHeight="true" outlineLevel="0" collapsed="false">
      <c r="A12" s="6" t="s">
        <v>11</v>
      </c>
      <c r="B12" s="7" t="s">
        <v>12</v>
      </c>
      <c r="C12" s="7"/>
      <c r="D12" s="7"/>
      <c r="E12" s="7"/>
      <c r="F12" s="7"/>
      <c r="G12" s="7"/>
      <c r="H12" s="7"/>
    </row>
    <row r="13" customFormat="false" ht="39.75" hidden="false" customHeight="true" outlineLevel="0" collapsed="false">
      <c r="A13" s="6" t="s">
        <v>13</v>
      </c>
      <c r="B13" s="7" t="s">
        <v>14</v>
      </c>
      <c r="C13" s="7"/>
      <c r="D13" s="7"/>
      <c r="E13" s="7"/>
      <c r="F13" s="7"/>
      <c r="G13" s="7"/>
      <c r="H13" s="7"/>
    </row>
    <row r="14" customFormat="false" ht="39.75" hidden="false" customHeight="true" outlineLevel="0" collapsed="false">
      <c r="A14" s="6" t="s">
        <v>15</v>
      </c>
      <c r="B14" s="7" t="s">
        <v>16</v>
      </c>
      <c r="C14" s="7"/>
      <c r="D14" s="7"/>
      <c r="E14" s="7"/>
      <c r="F14" s="7"/>
      <c r="G14" s="7"/>
      <c r="H14" s="7"/>
    </row>
    <row r="16" customFormat="false" ht="21.75" hidden="false" customHeight="true" outlineLevel="0" collapsed="false">
      <c r="A16" s="4" t="s">
        <v>17</v>
      </c>
      <c r="B16" s="4"/>
      <c r="C16" s="4"/>
      <c r="D16" s="4"/>
      <c r="E16" s="4"/>
      <c r="F16" s="4"/>
      <c r="G16" s="4"/>
      <c r="H16" s="4"/>
    </row>
    <row r="17" customFormat="false" ht="24" hidden="false" customHeight="true" outlineLevel="0" collapsed="false">
      <c r="A17" s="8" t="s">
        <v>18</v>
      </c>
      <c r="B17" s="9" t="s">
        <v>19</v>
      </c>
      <c r="C17" s="9"/>
      <c r="D17" s="9"/>
      <c r="E17" s="9"/>
      <c r="F17" s="9"/>
      <c r="G17" s="9"/>
      <c r="H17" s="9"/>
    </row>
    <row r="18" customFormat="false" ht="24" hidden="false" customHeight="true" outlineLevel="0" collapsed="false">
      <c r="A18" s="8" t="s">
        <v>20</v>
      </c>
      <c r="B18" s="9" t="s">
        <v>21</v>
      </c>
      <c r="C18" s="9"/>
      <c r="D18" s="9"/>
      <c r="E18" s="9"/>
      <c r="F18" s="9"/>
      <c r="G18" s="9"/>
      <c r="H18" s="9"/>
    </row>
    <row r="19" customFormat="false" ht="24" hidden="false" customHeight="true" outlineLevel="0" collapsed="false">
      <c r="A19" s="8" t="s">
        <v>22</v>
      </c>
      <c r="B19" s="9" t="s">
        <v>23</v>
      </c>
      <c r="C19" s="9"/>
      <c r="D19" s="9"/>
      <c r="E19" s="9"/>
      <c r="F19" s="9"/>
      <c r="G19" s="9"/>
      <c r="H19" s="9"/>
    </row>
    <row r="20" customFormat="false" ht="24" hidden="false" customHeight="true" outlineLevel="0" collapsed="false">
      <c r="A20" s="8" t="s">
        <v>24</v>
      </c>
      <c r="B20" s="9" t="s">
        <v>25</v>
      </c>
      <c r="C20" s="9"/>
      <c r="D20" s="9"/>
      <c r="E20" s="9"/>
      <c r="F20" s="9"/>
      <c r="G20" s="9"/>
      <c r="H20" s="9"/>
    </row>
    <row r="22" customFormat="false" ht="21.75" hidden="false" customHeight="true" outlineLevel="0" collapsed="false">
      <c r="A22" s="4" t="s">
        <v>26</v>
      </c>
      <c r="B22" s="4"/>
      <c r="C22" s="4"/>
      <c r="D22" s="4"/>
      <c r="E22" s="4"/>
      <c r="F22" s="4"/>
      <c r="G22" s="4"/>
      <c r="H22" s="4"/>
    </row>
    <row r="23" customFormat="false" ht="15" hidden="false" customHeight="true" outlineLevel="0" collapsed="false">
      <c r="A23" s="10" t="s">
        <v>27</v>
      </c>
      <c r="B23" s="10"/>
      <c r="C23" s="10"/>
      <c r="D23" s="10"/>
      <c r="E23" s="10"/>
      <c r="F23" s="10"/>
      <c r="G23" s="10"/>
      <c r="H23" s="10"/>
    </row>
    <row r="24" customFormat="false" ht="15" hidden="false" customHeight="true" outlineLevel="0" collapsed="false">
      <c r="A24" s="10"/>
      <c r="B24" s="10"/>
      <c r="C24" s="10"/>
      <c r="D24" s="10"/>
      <c r="E24" s="10"/>
      <c r="F24" s="10"/>
      <c r="G24" s="10"/>
      <c r="H24" s="10"/>
    </row>
    <row r="26" customFormat="false" ht="15" hidden="false" customHeight="true" outlineLevel="0" collapsed="false">
      <c r="A26" s="11" t="s">
        <v>28</v>
      </c>
      <c r="B26" s="11"/>
      <c r="C26" s="11"/>
      <c r="D26" s="11"/>
      <c r="E26" s="11"/>
      <c r="F26" s="11"/>
      <c r="G26" s="11"/>
      <c r="H26" s="11"/>
    </row>
    <row r="27" customFormat="false" ht="15" hidden="false" customHeight="true" outlineLevel="0" collapsed="false">
      <c r="A27" s="11"/>
      <c r="B27" s="11"/>
      <c r="C27" s="11"/>
      <c r="D27" s="11"/>
      <c r="E27" s="11"/>
      <c r="F27" s="11"/>
      <c r="G27" s="11"/>
      <c r="H27" s="11"/>
    </row>
  </sheetData>
  <mergeCells count="20">
    <mergeCell ref="A1:H1"/>
    <mergeCell ref="A2:H2"/>
    <mergeCell ref="A4:H4"/>
    <mergeCell ref="A5:H5"/>
    <mergeCell ref="A6:H6"/>
    <mergeCell ref="A7:H7"/>
    <mergeCell ref="A9:H9"/>
    <mergeCell ref="B10:H10"/>
    <mergeCell ref="B11:H11"/>
    <mergeCell ref="B12:H12"/>
    <mergeCell ref="B13:H13"/>
    <mergeCell ref="B14:H14"/>
    <mergeCell ref="A16:H16"/>
    <mergeCell ref="B17:H17"/>
    <mergeCell ref="B18:H18"/>
    <mergeCell ref="B19:H19"/>
    <mergeCell ref="B20:H20"/>
    <mergeCell ref="A22:H22"/>
    <mergeCell ref="A23:H24"/>
    <mergeCell ref="A26:H27"/>
  </mergeCells>
  <printOptions headings="false" gridLines="false" gridLinesSet="true" horizontalCentered="true" verticalCentered="false"/>
  <pageMargins left="0.4" right="0.4" top="0.5" bottom="0.5" header="0.511811023622047" footer="0.25"/>
  <pageSetup paperSize="1" scale="100" fitToWidth="1" fitToHeight="0" pageOrder="downThenOver" orientation="portrait" blackAndWhite="false" draft="false" cellComments="none" horizontalDpi="300" verticalDpi="300" copies="1"/>
  <headerFooter differentFirst="false" differentOddEven="false">
    <oddHeader/>
    <oddFooter>&amp;L&amp;8 &amp;K808080When Agents Rule companion toolkit&amp;R&amp;8 &amp;K808080&amp;A  |  Page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59669"/>
    <pageSetUpPr fitToPage="true"/>
  </sheetPr>
  <dimension ref="A1:J4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9"/>
    <col collapsed="false" customWidth="true" hidden="false" outlineLevel="0" max="2" min="2" style="1" width="22"/>
    <col collapsed="false" customWidth="true" hidden="false" outlineLevel="0" max="3" min="3" style="1" width="13"/>
    <col collapsed="false" customWidth="true" hidden="false" outlineLevel="0" max="4" min="4" style="1" width="40"/>
    <col collapsed="false" customWidth="true" hidden="false" outlineLevel="0" max="5" min="5" style="1" width="26"/>
    <col collapsed="false" customWidth="true" hidden="false" outlineLevel="0" max="6" min="6" style="1" width="13"/>
    <col collapsed="false" customWidth="true" hidden="false" outlineLevel="0" max="7" min="7" style="1" width="12"/>
    <col collapsed="false" customWidth="true" hidden="false" outlineLevel="0" max="8" min="8" style="1" width="15"/>
    <col collapsed="false" customWidth="true" hidden="false" outlineLevel="0" max="9" min="9" style="1" width="18"/>
    <col collapsed="false" customWidth="true" hidden="false" outlineLevel="0" max="10" min="10" style="1" width="13"/>
  </cols>
  <sheetData>
    <row r="1" customFormat="false" ht="30" hidden="false" customHeight="true" outlineLevel="0" collapsed="false">
      <c r="A1" s="2" t="s">
        <v>29</v>
      </c>
      <c r="B1" s="2"/>
      <c r="C1" s="2"/>
      <c r="D1" s="2"/>
      <c r="E1" s="2"/>
      <c r="F1" s="2"/>
      <c r="G1" s="2"/>
      <c r="H1" s="2"/>
      <c r="I1" s="2"/>
      <c r="J1" s="2"/>
    </row>
    <row r="2" customFormat="false" ht="25.5" hidden="false" customHeight="true" outlineLevel="0" collapsed="false">
      <c r="A2" s="3" t="s">
        <v>30</v>
      </c>
      <c r="B2" s="3"/>
      <c r="C2" s="3"/>
      <c r="D2" s="3"/>
      <c r="E2" s="3"/>
      <c r="F2" s="3"/>
      <c r="G2" s="3"/>
      <c r="H2" s="3"/>
      <c r="I2" s="3"/>
      <c r="J2" s="3"/>
    </row>
    <row r="4" customFormat="false" ht="21.75" hidden="false" customHeight="true" outlineLevel="0" collapsed="false">
      <c r="A4" s="4" t="s">
        <v>31</v>
      </c>
      <c r="B4" s="4"/>
      <c r="C4" s="4"/>
      <c r="D4" s="4"/>
      <c r="E4" s="4"/>
      <c r="F4" s="4"/>
      <c r="G4" s="4"/>
      <c r="H4" s="4"/>
      <c r="I4" s="4"/>
      <c r="J4" s="4"/>
    </row>
    <row r="5" customFormat="false" ht="15" hidden="false" customHeight="true" outlineLevel="0" collapsed="false">
      <c r="A5" s="12" t="s">
        <v>32</v>
      </c>
      <c r="B5" s="13" t="n">
        <v>46277</v>
      </c>
      <c r="C5" s="9" t="s">
        <v>33</v>
      </c>
      <c r="D5" s="9"/>
      <c r="E5" s="9"/>
      <c r="F5" s="9"/>
      <c r="G5" s="9"/>
      <c r="H5" s="9"/>
      <c r="I5" s="9"/>
      <c r="J5" s="9"/>
    </row>
    <row r="7" customFormat="false" ht="43.5" hidden="false" customHeight="true" outlineLevel="0" collapsed="false">
      <c r="A7" s="14" t="s">
        <v>34</v>
      </c>
      <c r="B7" s="14" t="s">
        <v>35</v>
      </c>
      <c r="C7" s="14" t="s">
        <v>36</v>
      </c>
      <c r="D7" s="14" t="s">
        <v>37</v>
      </c>
      <c r="E7" s="14" t="s">
        <v>38</v>
      </c>
      <c r="F7" s="14" t="s">
        <v>39</v>
      </c>
      <c r="G7" s="14" t="s">
        <v>40</v>
      </c>
      <c r="H7" s="14" t="s">
        <v>41</v>
      </c>
      <c r="I7" s="14" t="s">
        <v>42</v>
      </c>
      <c r="J7" s="14" t="s">
        <v>43</v>
      </c>
    </row>
    <row r="8" customFormat="false" ht="57.75" hidden="false" customHeight="true" outlineLevel="0" collapsed="false">
      <c r="A8" s="15" t="s">
        <v>44</v>
      </c>
      <c r="B8" s="12" t="s">
        <v>45</v>
      </c>
      <c r="C8" s="16" t="n">
        <v>45505</v>
      </c>
      <c r="D8" s="17" t="s">
        <v>46</v>
      </c>
      <c r="E8" s="17" t="s">
        <v>47</v>
      </c>
      <c r="F8" s="18" t="n">
        <f aca="false">IF(C8="","",C8-$B$5)</f>
        <v>-772</v>
      </c>
      <c r="G8" s="19" t="str">
        <f aca="false">IF(NOT(ISNUMBER(C8)),"Not dated",IF(C8&lt;=$B$5,"IN FORCE",IF(C8-$B$5&lt;=365,"WITHIN 12 MONTHS","Future")))</f>
        <v>IN FORCE</v>
      </c>
      <c r="H8" s="20" t="s">
        <v>48</v>
      </c>
      <c r="I8" s="21"/>
      <c r="J8" s="22"/>
    </row>
    <row r="9" customFormat="false" ht="57.75" hidden="false" customHeight="true" outlineLevel="0" collapsed="false">
      <c r="A9" s="15" t="s">
        <v>49</v>
      </c>
      <c r="B9" s="12" t="s">
        <v>45</v>
      </c>
      <c r="C9" s="16" t="n">
        <v>45690</v>
      </c>
      <c r="D9" s="17" t="s">
        <v>50</v>
      </c>
      <c r="E9" s="17" t="s">
        <v>51</v>
      </c>
      <c r="F9" s="18" t="n">
        <f aca="false">IF(C9="","",C9-$B$5)</f>
        <v>-587</v>
      </c>
      <c r="G9" s="19" t="str">
        <f aca="false">IF(NOT(ISNUMBER(C9)),"Not dated",IF(C9&lt;=$B$5,"IN FORCE",IF(C9-$B$5&lt;=365,"WITHIN 12 MONTHS","Future")))</f>
        <v>IN FORCE</v>
      </c>
      <c r="H9" s="20" t="s">
        <v>48</v>
      </c>
      <c r="I9" s="21"/>
      <c r="J9" s="22"/>
    </row>
    <row r="10" customFormat="false" ht="57.75" hidden="false" customHeight="true" outlineLevel="0" collapsed="false">
      <c r="A10" s="15" t="s">
        <v>52</v>
      </c>
      <c r="B10" s="12" t="s">
        <v>45</v>
      </c>
      <c r="C10" s="16" t="n">
        <v>45871</v>
      </c>
      <c r="D10" s="17" t="s">
        <v>53</v>
      </c>
      <c r="E10" s="17" t="s">
        <v>54</v>
      </c>
      <c r="F10" s="18" t="n">
        <f aca="false">IF(C10="","",C10-$B$5)</f>
        <v>-406</v>
      </c>
      <c r="G10" s="19" t="str">
        <f aca="false">IF(NOT(ISNUMBER(C10)),"Not dated",IF(C10&lt;=$B$5,"IN FORCE",IF(C10-$B$5&lt;=365,"WITHIN 12 MONTHS","Future")))</f>
        <v>IN FORCE</v>
      </c>
      <c r="H10" s="20" t="s">
        <v>48</v>
      </c>
      <c r="I10" s="21"/>
      <c r="J10" s="22"/>
    </row>
    <row r="11" customFormat="false" ht="57.75" hidden="false" customHeight="true" outlineLevel="0" collapsed="false">
      <c r="A11" s="15" t="s">
        <v>55</v>
      </c>
      <c r="B11" s="12" t="s">
        <v>45</v>
      </c>
      <c r="C11" s="16" t="n">
        <v>46236</v>
      </c>
      <c r="D11" s="17" t="s">
        <v>56</v>
      </c>
      <c r="E11" s="17" t="s">
        <v>57</v>
      </c>
      <c r="F11" s="18" t="n">
        <f aca="false">IF(C11="","",C11-$B$5)</f>
        <v>-41</v>
      </c>
      <c r="G11" s="19" t="str">
        <f aca="false">IF(NOT(ISNUMBER(C11)),"Not dated",IF(C11&lt;=$B$5,"IN FORCE",IF(C11-$B$5&lt;=365,"WITHIN 12 MONTHS","Future")))</f>
        <v>IN FORCE</v>
      </c>
      <c r="H11" s="20" t="s">
        <v>48</v>
      </c>
      <c r="I11" s="21"/>
      <c r="J11" s="22"/>
    </row>
    <row r="12" customFormat="false" ht="57.75" hidden="false" customHeight="true" outlineLevel="0" collapsed="false">
      <c r="A12" s="15" t="s">
        <v>58</v>
      </c>
      <c r="B12" s="12" t="s">
        <v>45</v>
      </c>
      <c r="C12" s="16" t="n">
        <v>46358</v>
      </c>
      <c r="D12" s="17" t="s">
        <v>59</v>
      </c>
      <c r="E12" s="17" t="s">
        <v>60</v>
      </c>
      <c r="F12" s="18" t="n">
        <f aca="false">IF(C12="","",C12-$B$5)</f>
        <v>81</v>
      </c>
      <c r="G12" s="19" t="str">
        <f aca="false">IF(NOT(ISNUMBER(C12)),"Not dated",IF(C12&lt;=$B$5,"IN FORCE",IF(C12-$B$5&lt;=365,"WITHIN 12 MONTHS","Future")))</f>
        <v>WITHIN 12 MONTHS</v>
      </c>
      <c r="H12" s="20" t="s">
        <v>48</v>
      </c>
      <c r="I12" s="21"/>
      <c r="J12" s="22"/>
    </row>
    <row r="13" customFormat="false" ht="57.75" hidden="false" customHeight="true" outlineLevel="0" collapsed="false">
      <c r="A13" s="15" t="s">
        <v>61</v>
      </c>
      <c r="B13" s="12" t="s">
        <v>45</v>
      </c>
      <c r="C13" s="16" t="n">
        <v>46601</v>
      </c>
      <c r="D13" s="17" t="s">
        <v>62</v>
      </c>
      <c r="E13" s="17" t="s">
        <v>63</v>
      </c>
      <c r="F13" s="18" t="n">
        <f aca="false">IF(C13="","",C13-$B$5)</f>
        <v>324</v>
      </c>
      <c r="G13" s="19" t="str">
        <f aca="false">IF(NOT(ISNUMBER(C13)),"Not dated",IF(C13&lt;=$B$5,"IN FORCE",IF(C13-$B$5&lt;=365,"WITHIN 12 MONTHS","Future")))</f>
        <v>WITHIN 12 MONTHS</v>
      </c>
      <c r="H13" s="20" t="s">
        <v>64</v>
      </c>
      <c r="I13" s="21"/>
      <c r="J13" s="22"/>
    </row>
    <row r="14" customFormat="false" ht="57.75" hidden="false" customHeight="true" outlineLevel="0" collapsed="false">
      <c r="A14" s="15" t="s">
        <v>65</v>
      </c>
      <c r="B14" s="12" t="s">
        <v>45</v>
      </c>
      <c r="C14" s="16" t="n">
        <v>46723</v>
      </c>
      <c r="D14" s="17" t="s">
        <v>66</v>
      </c>
      <c r="E14" s="17" t="s">
        <v>67</v>
      </c>
      <c r="F14" s="18" t="n">
        <f aca="false">IF(C14="","",C14-$B$5)</f>
        <v>446</v>
      </c>
      <c r="G14" s="19" t="str">
        <f aca="false">IF(NOT(ISNUMBER(C14)),"Not dated",IF(C14&lt;=$B$5,"IN FORCE",IF(C14-$B$5&lt;=365,"WITHIN 12 MONTHS","Future")))</f>
        <v>Future</v>
      </c>
      <c r="H14" s="20" t="s">
        <v>48</v>
      </c>
      <c r="I14" s="21"/>
      <c r="J14" s="22"/>
    </row>
    <row r="15" customFormat="false" ht="57.75" hidden="false" customHeight="true" outlineLevel="0" collapsed="false">
      <c r="A15" s="15" t="s">
        <v>68</v>
      </c>
      <c r="B15" s="12" t="s">
        <v>45</v>
      </c>
      <c r="C15" s="16" t="n">
        <v>46967</v>
      </c>
      <c r="D15" s="17" t="s">
        <v>69</v>
      </c>
      <c r="E15" s="17" t="s">
        <v>70</v>
      </c>
      <c r="F15" s="18" t="n">
        <f aca="false">IF(C15="","",C15-$B$5)</f>
        <v>690</v>
      </c>
      <c r="G15" s="19" t="str">
        <f aca="false">IF(NOT(ISNUMBER(C15)),"Not dated",IF(C15&lt;=$B$5,"IN FORCE",IF(C15-$B$5&lt;=365,"WITHIN 12 MONTHS","Future")))</f>
        <v>Future</v>
      </c>
      <c r="H15" s="20" t="s">
        <v>48</v>
      </c>
      <c r="I15" s="21"/>
      <c r="J15" s="22"/>
    </row>
    <row r="16" customFormat="false" ht="57.75" hidden="false" customHeight="true" outlineLevel="0" collapsed="false">
      <c r="A16" s="15" t="s">
        <v>71</v>
      </c>
      <c r="B16" s="12" t="s">
        <v>45</v>
      </c>
      <c r="C16" s="16" t="n">
        <v>46230</v>
      </c>
      <c r="D16" s="17" t="s">
        <v>72</v>
      </c>
      <c r="E16" s="17" t="s">
        <v>73</v>
      </c>
      <c r="F16" s="18" t="n">
        <f aca="false">IF(C16="","",C16-$B$5)</f>
        <v>-47</v>
      </c>
      <c r="G16" s="19" t="str">
        <f aca="false">IF(NOT(ISNUMBER(C16)),"Not dated",IF(C16&lt;=$B$5,"IN FORCE",IF(C16-$B$5&lt;=365,"WITHIN 12 MONTHS","Future")))</f>
        <v>IN FORCE</v>
      </c>
      <c r="H16" s="20" t="s">
        <v>48</v>
      </c>
      <c r="I16" s="21"/>
      <c r="J16" s="22"/>
    </row>
    <row r="17" customFormat="false" ht="57.75" hidden="false" customHeight="true" outlineLevel="0" collapsed="false">
      <c r="A17" s="15" t="s">
        <v>74</v>
      </c>
      <c r="B17" s="12" t="s">
        <v>75</v>
      </c>
      <c r="C17" s="16" t="n">
        <v>45871</v>
      </c>
      <c r="D17" s="17" t="s">
        <v>76</v>
      </c>
      <c r="E17" s="17" t="s">
        <v>77</v>
      </c>
      <c r="F17" s="18" t="n">
        <f aca="false">IF(C17="","",C17-$B$5)</f>
        <v>-406</v>
      </c>
      <c r="G17" s="19" t="str">
        <f aca="false">IF(NOT(ISNUMBER(C17)),"Not dated",IF(C17&lt;=$B$5,"IN FORCE",IF(C17-$B$5&lt;=365,"WITHIN 12 MONTHS","Future")))</f>
        <v>IN FORCE</v>
      </c>
      <c r="H17" s="20" t="s">
        <v>64</v>
      </c>
      <c r="I17" s="21"/>
      <c r="J17" s="22"/>
    </row>
    <row r="18" customFormat="false" ht="57.75" hidden="false" customHeight="true" outlineLevel="0" collapsed="false">
      <c r="A18" s="15" t="s">
        <v>78</v>
      </c>
      <c r="B18" s="12" t="s">
        <v>45</v>
      </c>
      <c r="C18" s="16" t="n">
        <v>46236</v>
      </c>
      <c r="D18" s="17" t="s">
        <v>79</v>
      </c>
      <c r="E18" s="17" t="s">
        <v>80</v>
      </c>
      <c r="F18" s="18" t="n">
        <f aca="false">IF(C18="","",C18-$B$5)</f>
        <v>-41</v>
      </c>
      <c r="G18" s="19" t="str">
        <f aca="false">IF(NOT(ISNUMBER(C18)),"Not dated",IF(C18&lt;=$B$5,"IN FORCE",IF(C18-$B$5&lt;=365,"WITHIN 12 MONTHS","Future")))</f>
        <v>IN FORCE</v>
      </c>
      <c r="H18" s="20" t="s">
        <v>64</v>
      </c>
      <c r="I18" s="21"/>
      <c r="J18" s="22"/>
    </row>
    <row r="19" customFormat="false" ht="57.75" hidden="false" customHeight="true" outlineLevel="0" collapsed="false">
      <c r="A19" s="15" t="s">
        <v>81</v>
      </c>
      <c r="B19" s="12" t="s">
        <v>45</v>
      </c>
      <c r="C19" s="16" t="n">
        <v>45690</v>
      </c>
      <c r="D19" s="17" t="s">
        <v>82</v>
      </c>
      <c r="E19" s="17" t="s">
        <v>51</v>
      </c>
      <c r="F19" s="18" t="n">
        <f aca="false">IF(C19="","",C19-$B$5)</f>
        <v>-587</v>
      </c>
      <c r="G19" s="19" t="str">
        <f aca="false">IF(NOT(ISNUMBER(C19)),"Not dated",IF(C19&lt;=$B$5,"IN FORCE",IF(C19-$B$5&lt;=365,"WITHIN 12 MONTHS","Future")))</f>
        <v>IN FORCE</v>
      </c>
      <c r="H19" s="20" t="s">
        <v>64</v>
      </c>
      <c r="I19" s="21"/>
      <c r="J19" s="22"/>
    </row>
    <row r="20" customFormat="false" ht="57.75" hidden="false" customHeight="true" outlineLevel="0" collapsed="false">
      <c r="A20" s="15" t="s">
        <v>83</v>
      </c>
      <c r="B20" s="12" t="s">
        <v>84</v>
      </c>
      <c r="C20" s="16" t="n">
        <v>45518</v>
      </c>
      <c r="D20" s="17" t="s">
        <v>85</v>
      </c>
      <c r="E20" s="17" t="s">
        <v>86</v>
      </c>
      <c r="F20" s="18" t="n">
        <f aca="false">IF(C20="","",C20-$B$5)</f>
        <v>-759</v>
      </c>
      <c r="G20" s="19" t="str">
        <f aca="false">IF(NOT(ISNUMBER(C20)),"Not dated",IF(C20&lt;=$B$5,"IN FORCE",IF(C20-$B$5&lt;=365,"WITHIN 12 MONTHS","Future")))</f>
        <v>IN FORCE</v>
      </c>
      <c r="H20" s="20" t="s">
        <v>48</v>
      </c>
      <c r="I20" s="21"/>
      <c r="J20" s="22"/>
    </row>
    <row r="21" customFormat="false" ht="57.75" hidden="false" customHeight="true" outlineLevel="0" collapsed="false">
      <c r="A21" s="15" t="s">
        <v>87</v>
      </c>
      <c r="B21" s="12" t="s">
        <v>84</v>
      </c>
      <c r="C21" s="16" t="n">
        <v>45717</v>
      </c>
      <c r="D21" s="17" t="s">
        <v>88</v>
      </c>
      <c r="E21" s="17" t="s">
        <v>89</v>
      </c>
      <c r="F21" s="18" t="n">
        <f aca="false">IF(C21="","",C21-$B$5)</f>
        <v>-560</v>
      </c>
      <c r="G21" s="19" t="str">
        <f aca="false">IF(NOT(ISNUMBER(C21)),"Not dated",IF(C21&lt;=$B$5,"IN FORCE",IF(C21-$B$5&lt;=365,"WITHIN 12 MONTHS","Future")))</f>
        <v>IN FORCE</v>
      </c>
      <c r="H21" s="20" t="s">
        <v>64</v>
      </c>
      <c r="I21" s="21"/>
      <c r="J21" s="22"/>
    </row>
    <row r="22" customFormat="false" ht="57.75" hidden="false" customHeight="true" outlineLevel="0" collapsed="false">
      <c r="A22" s="15" t="s">
        <v>90</v>
      </c>
      <c r="B22" s="12" t="s">
        <v>91</v>
      </c>
      <c r="C22" s="16" t="n">
        <v>46388</v>
      </c>
      <c r="D22" s="17" t="s">
        <v>92</v>
      </c>
      <c r="E22" s="17" t="s">
        <v>93</v>
      </c>
      <c r="F22" s="18" t="n">
        <f aca="false">IF(C22="","",C22-$B$5)</f>
        <v>111</v>
      </c>
      <c r="G22" s="19" t="str">
        <f aca="false">IF(NOT(ISNUMBER(C22)),"Not dated",IF(C22&lt;=$B$5,"IN FORCE",IF(C22-$B$5&lt;=365,"WITHIN 12 MONTHS","Future")))</f>
        <v>WITHIN 12 MONTHS</v>
      </c>
      <c r="H22" s="20" t="s">
        <v>48</v>
      </c>
      <c r="I22" s="21"/>
      <c r="J22" s="22"/>
    </row>
    <row r="23" customFormat="false" ht="57.75" hidden="false" customHeight="true" outlineLevel="0" collapsed="false">
      <c r="A23" s="15" t="s">
        <v>94</v>
      </c>
      <c r="B23" s="12" t="s">
        <v>95</v>
      </c>
      <c r="C23" s="16" t="n">
        <v>46174</v>
      </c>
      <c r="D23" s="17" t="s">
        <v>96</v>
      </c>
      <c r="E23" s="17" t="s">
        <v>97</v>
      </c>
      <c r="F23" s="18" t="n">
        <f aca="false">IF(C23="","",C23-$B$5)</f>
        <v>-103</v>
      </c>
      <c r="G23" s="19" t="str">
        <f aca="false">IF(NOT(ISNUMBER(C23)),"Not dated",IF(C23&lt;=$B$5,"IN FORCE",IF(C23-$B$5&lt;=365,"WITHIN 12 MONTHS","Future")))</f>
        <v>IN FORCE</v>
      </c>
      <c r="H23" s="20" t="s">
        <v>98</v>
      </c>
      <c r="I23" s="21"/>
      <c r="J23" s="22"/>
    </row>
    <row r="24" customFormat="false" ht="57.75" hidden="false" customHeight="true" outlineLevel="0" collapsed="false">
      <c r="A24" s="15" t="s">
        <v>99</v>
      </c>
      <c r="B24" s="12" t="s">
        <v>100</v>
      </c>
      <c r="C24" s="16" t="n">
        <v>46387</v>
      </c>
      <c r="D24" s="17" t="s">
        <v>101</v>
      </c>
      <c r="E24" s="17" t="s">
        <v>102</v>
      </c>
      <c r="F24" s="18" t="n">
        <f aca="false">IF(C24="","",C24-$B$5)</f>
        <v>110</v>
      </c>
      <c r="G24" s="19" t="str">
        <f aca="false">IF(NOT(ISNUMBER(C24)),"Not dated",IF(C24&lt;=$B$5,"IN FORCE",IF(C24-$B$5&lt;=365,"WITHIN 12 MONTHS","Future")))</f>
        <v>WITHIN 12 MONTHS</v>
      </c>
      <c r="H24" s="20" t="s">
        <v>64</v>
      </c>
      <c r="I24" s="21"/>
      <c r="J24" s="22"/>
    </row>
    <row r="25" customFormat="false" ht="57.75" hidden="false" customHeight="true" outlineLevel="0" collapsed="false">
      <c r="A25" s="15" t="s">
        <v>103</v>
      </c>
      <c r="B25" s="12" t="s">
        <v>100</v>
      </c>
      <c r="C25" s="16" t="n">
        <v>47848</v>
      </c>
      <c r="D25" s="17" t="s">
        <v>104</v>
      </c>
      <c r="E25" s="17" t="s">
        <v>105</v>
      </c>
      <c r="F25" s="18" t="n">
        <f aca="false">IF(C25="","",C25-$B$5)</f>
        <v>1571</v>
      </c>
      <c r="G25" s="19" t="str">
        <f aca="false">IF(NOT(ISNUMBER(C25)),"Not dated",IF(C25&lt;=$B$5,"IN FORCE",IF(C25-$B$5&lt;=365,"WITHIN 12 MONTHS","Future")))</f>
        <v>Future</v>
      </c>
      <c r="H25" s="20" t="s">
        <v>64</v>
      </c>
      <c r="I25" s="21"/>
      <c r="J25" s="22"/>
    </row>
    <row r="26" customFormat="false" ht="57.75" hidden="false" customHeight="true" outlineLevel="0" collapsed="false">
      <c r="A26" s="15" t="s">
        <v>106</v>
      </c>
      <c r="B26" s="12" t="s">
        <v>91</v>
      </c>
      <c r="C26" s="16" t="n">
        <v>47848</v>
      </c>
      <c r="D26" s="17" t="s">
        <v>107</v>
      </c>
      <c r="E26" s="17" t="s">
        <v>108</v>
      </c>
      <c r="F26" s="18" t="n">
        <f aca="false">IF(C26="","",C26-$B$5)</f>
        <v>1571</v>
      </c>
      <c r="G26" s="19" t="str">
        <f aca="false">IF(NOT(ISNUMBER(C26)),"Not dated",IF(C26&lt;=$B$5,"IN FORCE",IF(C26-$B$5&lt;=365,"WITHIN 12 MONTHS","Future")))</f>
        <v>Future</v>
      </c>
      <c r="H26" s="20" t="s">
        <v>64</v>
      </c>
      <c r="I26" s="21"/>
      <c r="J26" s="22"/>
    </row>
    <row r="27" customFormat="false" ht="57.75" hidden="false" customHeight="true" outlineLevel="0" collapsed="false">
      <c r="A27" s="15" t="s">
        <v>109</v>
      </c>
      <c r="B27" s="12" t="s">
        <v>91</v>
      </c>
      <c r="C27" s="16" t="n">
        <v>48944</v>
      </c>
      <c r="D27" s="17" t="s">
        <v>110</v>
      </c>
      <c r="E27" s="17" t="s">
        <v>108</v>
      </c>
      <c r="F27" s="18" t="n">
        <f aca="false">IF(C27="","",C27-$B$5)</f>
        <v>2667</v>
      </c>
      <c r="G27" s="19" t="str">
        <f aca="false">IF(NOT(ISNUMBER(C27)),"Not dated",IF(C27&lt;=$B$5,"IN FORCE",IF(C27-$B$5&lt;=365,"WITHIN 12 MONTHS","Future")))</f>
        <v>Future</v>
      </c>
      <c r="H27" s="20" t="s">
        <v>64</v>
      </c>
      <c r="I27" s="21"/>
      <c r="J27" s="22"/>
    </row>
    <row r="28" customFormat="false" ht="57.75" hidden="false" customHeight="true" outlineLevel="0" collapsed="false">
      <c r="A28" s="15" t="s">
        <v>111</v>
      </c>
      <c r="B28" s="12" t="s">
        <v>112</v>
      </c>
      <c r="C28" s="16" t="n">
        <v>49674</v>
      </c>
      <c r="D28" s="17" t="s">
        <v>113</v>
      </c>
      <c r="E28" s="17" t="s">
        <v>114</v>
      </c>
      <c r="F28" s="18" t="n">
        <f aca="false">IF(C28="","",C28-$B$5)</f>
        <v>3397</v>
      </c>
      <c r="G28" s="19" t="str">
        <f aca="false">IF(NOT(ISNUMBER(C28)),"Not dated",IF(C28&lt;=$B$5,"IN FORCE",IF(C28-$B$5&lt;=365,"WITHIN 12 MONTHS","Future")))</f>
        <v>Future</v>
      </c>
      <c r="H28" s="20" t="s">
        <v>48</v>
      </c>
      <c r="I28" s="21"/>
      <c r="J28" s="22"/>
    </row>
    <row r="29" customFormat="false" ht="57.75" hidden="false" customHeight="true" outlineLevel="0" collapsed="false">
      <c r="A29" s="15" t="s">
        <v>115</v>
      </c>
      <c r="B29" s="12" t="s">
        <v>116</v>
      </c>
      <c r="C29" s="16" t="n">
        <v>45674</v>
      </c>
      <c r="D29" s="17" t="s">
        <v>117</v>
      </c>
      <c r="E29" s="17" t="s">
        <v>118</v>
      </c>
      <c r="F29" s="18" t="n">
        <f aca="false">IF(C29="","",C29-$B$5)</f>
        <v>-603</v>
      </c>
      <c r="G29" s="19" t="str">
        <f aca="false">IF(NOT(ISNUMBER(C29)),"Not dated",IF(C29&lt;=$B$5,"IN FORCE",IF(C29-$B$5&lt;=365,"WITHIN 12 MONTHS","Future")))</f>
        <v>IN FORCE</v>
      </c>
      <c r="H29" s="20" t="s">
        <v>64</v>
      </c>
      <c r="I29" s="21"/>
      <c r="J29" s="22"/>
    </row>
    <row r="30" customFormat="false" ht="57.75" hidden="false" customHeight="true" outlineLevel="0" collapsed="false">
      <c r="A30" s="15" t="s">
        <v>119</v>
      </c>
      <c r="B30" s="12" t="s">
        <v>120</v>
      </c>
      <c r="C30" s="20" t="s">
        <v>121</v>
      </c>
      <c r="D30" s="17" t="s">
        <v>122</v>
      </c>
      <c r="E30" s="17" t="s">
        <v>123</v>
      </c>
      <c r="F30" s="23" t="s">
        <v>124</v>
      </c>
      <c r="G30" s="19" t="s">
        <v>125</v>
      </c>
      <c r="H30" s="20" t="s">
        <v>48</v>
      </c>
      <c r="I30" s="21"/>
      <c r="J30" s="22"/>
    </row>
    <row r="31" customFormat="false" ht="57.75" hidden="false" customHeight="true" outlineLevel="0" collapsed="false">
      <c r="A31" s="15" t="s">
        <v>126</v>
      </c>
      <c r="B31" s="12" t="s">
        <v>127</v>
      </c>
      <c r="C31" s="20" t="s">
        <v>121</v>
      </c>
      <c r="D31" s="17" t="s">
        <v>128</v>
      </c>
      <c r="E31" s="17" t="s">
        <v>129</v>
      </c>
      <c r="F31" s="23" t="s">
        <v>124</v>
      </c>
      <c r="G31" s="19" t="s">
        <v>125</v>
      </c>
      <c r="H31" s="20" t="s">
        <v>48</v>
      </c>
      <c r="I31" s="21"/>
      <c r="J31" s="22"/>
    </row>
    <row r="32" customFormat="false" ht="57.75" hidden="false" customHeight="true" outlineLevel="0" collapsed="false">
      <c r="A32" s="15" t="s">
        <v>130</v>
      </c>
      <c r="B32" s="12" t="s">
        <v>131</v>
      </c>
      <c r="C32" s="16" t="n">
        <v>46000</v>
      </c>
      <c r="D32" s="17" t="s">
        <v>132</v>
      </c>
      <c r="E32" s="17" t="s">
        <v>133</v>
      </c>
      <c r="F32" s="18" t="n">
        <f aca="false">IF(C32="","",C32-$B$5)</f>
        <v>-277</v>
      </c>
      <c r="G32" s="19" t="str">
        <f aca="false">IF(NOT(ISNUMBER(C32)),"Not dated",IF(C32&lt;=$B$5,"IN FORCE",IF(C32-$B$5&lt;=365,"WITHIN 12 MONTHS","Future")))</f>
        <v>IN FORCE</v>
      </c>
      <c r="H32" s="20" t="s">
        <v>48</v>
      </c>
      <c r="I32" s="21"/>
      <c r="J32" s="22"/>
    </row>
    <row r="33" customFormat="false" ht="57.75" hidden="false" customHeight="true" outlineLevel="0" collapsed="false">
      <c r="A33" s="15" t="s">
        <v>134</v>
      </c>
      <c r="B33" s="12" t="s">
        <v>135</v>
      </c>
      <c r="C33" s="16" t="n">
        <v>46143</v>
      </c>
      <c r="D33" s="17" t="s">
        <v>136</v>
      </c>
      <c r="E33" s="17" t="s">
        <v>137</v>
      </c>
      <c r="F33" s="18" t="n">
        <f aca="false">IF(C33="","",C33-$B$5)</f>
        <v>-134</v>
      </c>
      <c r="G33" s="19" t="str">
        <f aca="false">IF(NOT(ISNUMBER(C33)),"Not dated",IF(C33&lt;=$B$5,"IN FORCE",IF(C33-$B$5&lt;=365,"WITHIN 12 MONTHS","Future")))</f>
        <v>IN FORCE</v>
      </c>
      <c r="H33" s="20" t="s">
        <v>64</v>
      </c>
      <c r="I33" s="21"/>
      <c r="J33" s="22"/>
    </row>
    <row r="34" customFormat="false" ht="57.75" hidden="false" customHeight="true" outlineLevel="0" collapsed="false">
      <c r="A34" s="15" t="s">
        <v>138</v>
      </c>
      <c r="B34" s="12" t="s">
        <v>139</v>
      </c>
      <c r="C34" s="16" t="n">
        <v>46054</v>
      </c>
      <c r="D34" s="17" t="s">
        <v>140</v>
      </c>
      <c r="E34" s="17" t="s">
        <v>141</v>
      </c>
      <c r="F34" s="18" t="n">
        <f aca="false">IF(C34="","",C34-$B$5)</f>
        <v>-223</v>
      </c>
      <c r="G34" s="19" t="str">
        <f aca="false">IF(NOT(ISNUMBER(C34)),"Not dated",IF(C34&lt;=$B$5,"IN FORCE",IF(C34-$B$5&lt;=365,"WITHIN 12 MONTHS","Future")))</f>
        <v>IN FORCE</v>
      </c>
      <c r="H34" s="20" t="s">
        <v>98</v>
      </c>
      <c r="I34" s="21"/>
      <c r="J34" s="22"/>
    </row>
    <row r="35" customFormat="false" ht="57.75" hidden="false" customHeight="true" outlineLevel="0" collapsed="false">
      <c r="A35" s="15" t="s">
        <v>142</v>
      </c>
      <c r="B35" s="12" t="s">
        <v>143</v>
      </c>
      <c r="C35" s="20" t="s">
        <v>144</v>
      </c>
      <c r="D35" s="17" t="s">
        <v>145</v>
      </c>
      <c r="E35" s="17" t="s">
        <v>146</v>
      </c>
      <c r="F35" s="23" t="s">
        <v>124</v>
      </c>
      <c r="G35" s="19" t="s">
        <v>144</v>
      </c>
      <c r="H35" s="20" t="s">
        <v>98</v>
      </c>
      <c r="I35" s="21"/>
      <c r="J35" s="22"/>
    </row>
    <row r="36" customFormat="false" ht="57.75" hidden="false" customHeight="true" outlineLevel="0" collapsed="false">
      <c r="A36" s="15" t="s">
        <v>147</v>
      </c>
      <c r="B36" s="12" t="s">
        <v>148</v>
      </c>
      <c r="C36" s="16" t="n">
        <v>46023</v>
      </c>
      <c r="D36" s="17" t="s">
        <v>149</v>
      </c>
      <c r="E36" s="17" t="s">
        <v>150</v>
      </c>
      <c r="F36" s="18" t="n">
        <f aca="false">IF(C36="","",C36-$B$5)</f>
        <v>-254</v>
      </c>
      <c r="G36" s="19" t="str">
        <f aca="false">IF(NOT(ISNUMBER(C36)),"Not dated",IF(C36&lt;=$B$5,"IN FORCE",IF(C36-$B$5&lt;=365,"WITHIN 12 MONTHS","Future")))</f>
        <v>IN FORCE</v>
      </c>
      <c r="H36" s="20" t="s">
        <v>64</v>
      </c>
      <c r="I36" s="21"/>
      <c r="J36" s="22"/>
    </row>
    <row r="38" customFormat="false" ht="30" hidden="false" customHeight="true" outlineLevel="0" collapsed="false">
      <c r="A38" s="24" t="s">
        <v>151</v>
      </c>
      <c r="B38" s="24"/>
      <c r="C38" s="24"/>
      <c r="D38" s="24"/>
      <c r="E38" s="24"/>
      <c r="F38" s="24"/>
      <c r="G38" s="24"/>
      <c r="H38" s="24"/>
      <c r="I38" s="24"/>
      <c r="J38" s="24"/>
    </row>
    <row r="39" customFormat="false" ht="15" hidden="false" customHeight="true" outlineLevel="0" collapsed="false">
      <c r="A39" s="11" t="s">
        <v>28</v>
      </c>
      <c r="B39" s="11"/>
      <c r="C39" s="11"/>
      <c r="D39" s="11"/>
      <c r="E39" s="11"/>
      <c r="F39" s="11"/>
      <c r="G39" s="11"/>
      <c r="H39" s="11"/>
      <c r="I39" s="11"/>
      <c r="J39" s="11"/>
    </row>
    <row r="40" customFormat="false" ht="15" hidden="false" customHeight="true" outlineLevel="0" collapsed="false">
      <c r="A40" s="11"/>
      <c r="B40" s="11"/>
      <c r="C40" s="11"/>
      <c r="D40" s="11"/>
      <c r="E40" s="11"/>
      <c r="F40" s="11"/>
      <c r="G40" s="11"/>
      <c r="H40" s="11"/>
      <c r="I40" s="11"/>
      <c r="J40" s="11"/>
    </row>
  </sheetData>
  <autoFilter ref="A7:J36"/>
  <mergeCells count="6">
    <mergeCell ref="A1:J1"/>
    <mergeCell ref="A2:J2"/>
    <mergeCell ref="A4:J4"/>
    <mergeCell ref="C5:J5"/>
    <mergeCell ref="A38:J38"/>
    <mergeCell ref="A39:J40"/>
  </mergeCells>
  <conditionalFormatting sqref="G8:G36">
    <cfRule type="expression" priority="2" aboveAverage="0" equalAverage="0" bottom="0" percent="0" rank="0" text="" dxfId="11">
      <formula>$G8="WITHIN 12 MONTHS"</formula>
    </cfRule>
    <cfRule type="expression" priority="3" aboveAverage="0" equalAverage="0" bottom="0" percent="0" rank="0" text="" dxfId="12">
      <formula>$G8="IN FORCE"</formula>
    </cfRule>
  </conditionalFormatting>
  <conditionalFormatting sqref="H8:H36">
    <cfRule type="expression" priority="4" aboveAverage="0" equalAverage="0" bottom="0" percent="0" rank="0" text="" dxfId="13">
      <formula>$H8="Low"</formula>
    </cfRule>
  </conditionalFormatting>
  <conditionalFormatting sqref="J8:J36">
    <cfRule type="expression" priority="5" aboveAverage="0" equalAverage="0" bottom="0" percent="0" rank="0" text="" dxfId="13">
      <formula>$J8=""</formula>
    </cfRule>
  </conditionalFormatting>
  <printOptions headings="false" gridLines="false" gridLinesSet="true" horizontalCentered="true" verticalCentered="false"/>
  <pageMargins left="0.4" right="0.4" top="0.5" bottom="0.5" header="0.511811023622047" footer="0.25"/>
  <pageSetup paperSize="1" scale="100" fitToWidth="1" fitToHeight="0" pageOrder="downThenOver" orientation="landscape" blackAndWhite="false" draft="false" cellComments="none" horizontalDpi="300" verticalDpi="300" copies="1"/>
  <headerFooter differentFirst="false" differentOddEven="false">
    <oddHeader/>
    <oddFooter>&amp;L&amp;8 &amp;K808080When Agents Rule companion toolkit&amp;R&amp;8 &amp;K808080&amp;A  |  Page &amp;P of &amp;N</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2A3A"/>
    <pageSetUpPr fitToPage="true"/>
  </sheetPr>
  <dimension ref="A1:T5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0"/>
    <col collapsed="false" customWidth="true" hidden="false" outlineLevel="0" max="2" min="2" style="1" width="14"/>
    <col collapsed="false" customWidth="true" hidden="false" outlineLevel="0" max="3" min="3" style="1" width="18"/>
    <col collapsed="false" customWidth="true" hidden="false" outlineLevel="0" max="4" min="4" style="1" width="34"/>
    <col collapsed="false" customWidth="true" hidden="false" outlineLevel="0" max="5" min="5" style="1" width="26"/>
    <col collapsed="false" customWidth="true" hidden="false" outlineLevel="0" max="6" min="6" style="1" width="16"/>
    <col collapsed="false" customWidth="true" hidden="false" outlineLevel="0" max="7" min="7" style="1" width="22"/>
    <col collapsed="false" customWidth="true" hidden="false" outlineLevel="0" max="8" min="8" style="1" width="18"/>
    <col collapsed="false" customWidth="true" hidden="false" outlineLevel="0" max="9" min="9" style="1" width="20"/>
    <col collapsed="false" customWidth="true" hidden="false" outlineLevel="0" max="10" min="10" style="1" width="22"/>
    <col collapsed="false" customWidth="true" hidden="false" outlineLevel="0" max="11" min="11" style="1" width="28"/>
    <col collapsed="false" customWidth="true" hidden="false" outlineLevel="0" max="12" min="12" style="1" width="24"/>
    <col collapsed="false" customWidth="true" hidden="false" outlineLevel="0" max="14" min="13" style="1" width="14"/>
    <col collapsed="false" customWidth="true" hidden="false" outlineLevel="0" max="15" min="15" style="1" width="13"/>
    <col collapsed="false" customWidth="true" hidden="false" outlineLevel="0" max="16" min="16" style="1" width="20"/>
    <col collapsed="false" customWidth="true" hidden="false" outlineLevel="0" max="17" min="17" style="1" width="12"/>
    <col collapsed="false" customWidth="true" hidden="false" outlineLevel="0" max="18" min="18" style="1" width="16"/>
    <col collapsed="false" customWidth="true" hidden="false" outlineLevel="0" max="19" min="19" style="1" width="13"/>
    <col collapsed="false" customWidth="true" hidden="false" outlineLevel="0" max="20" min="20" style="1" width="32"/>
  </cols>
  <sheetData>
    <row r="1" customFormat="false" ht="30" hidden="false" customHeight="true" outlineLevel="0" collapsed="false">
      <c r="A1" s="25" t="s">
        <v>152</v>
      </c>
      <c r="B1" s="25"/>
      <c r="C1" s="25"/>
      <c r="D1" s="25"/>
      <c r="E1" s="25"/>
      <c r="F1" s="25"/>
      <c r="G1" s="25"/>
      <c r="H1" s="25"/>
      <c r="I1" s="25"/>
      <c r="J1" s="25"/>
      <c r="K1" s="25"/>
      <c r="L1" s="25"/>
      <c r="M1" s="25"/>
      <c r="N1" s="25"/>
      <c r="O1" s="25"/>
      <c r="P1" s="25"/>
      <c r="Q1" s="25"/>
      <c r="R1" s="25"/>
      <c r="S1" s="25"/>
      <c r="T1" s="25"/>
    </row>
    <row r="2" customFormat="false" ht="25.5" hidden="false" customHeight="true" outlineLevel="0" collapsed="false">
      <c r="A2" s="3" t="s">
        <v>153</v>
      </c>
      <c r="B2" s="3"/>
      <c r="C2" s="3"/>
      <c r="D2" s="3"/>
      <c r="E2" s="3"/>
      <c r="F2" s="3"/>
      <c r="G2" s="3"/>
      <c r="H2" s="3"/>
      <c r="I2" s="3"/>
      <c r="J2" s="3"/>
      <c r="K2" s="3"/>
      <c r="L2" s="3"/>
      <c r="M2" s="3"/>
      <c r="N2" s="3"/>
      <c r="O2" s="3"/>
      <c r="P2" s="3"/>
      <c r="Q2" s="3"/>
      <c r="R2" s="3"/>
      <c r="S2" s="3"/>
      <c r="T2" s="3"/>
    </row>
    <row r="4" customFormat="false" ht="48" hidden="false" customHeight="true" outlineLevel="0" collapsed="false">
      <c r="A4" s="26" t="s">
        <v>154</v>
      </c>
      <c r="B4" s="26" t="s">
        <v>155</v>
      </c>
      <c r="C4" s="26" t="s">
        <v>35</v>
      </c>
      <c r="D4" s="26" t="s">
        <v>156</v>
      </c>
      <c r="E4" s="26" t="s">
        <v>157</v>
      </c>
      <c r="F4" s="26" t="s">
        <v>158</v>
      </c>
      <c r="G4" s="26" t="s">
        <v>159</v>
      </c>
      <c r="H4" s="26" t="s">
        <v>160</v>
      </c>
      <c r="I4" s="26" t="s">
        <v>161</v>
      </c>
      <c r="J4" s="26" t="s">
        <v>162</v>
      </c>
      <c r="K4" s="26" t="s">
        <v>163</v>
      </c>
      <c r="L4" s="26" t="s">
        <v>164</v>
      </c>
      <c r="M4" s="26" t="s">
        <v>165</v>
      </c>
      <c r="N4" s="26" t="s">
        <v>36</v>
      </c>
      <c r="O4" s="26" t="s">
        <v>166</v>
      </c>
      <c r="P4" s="26" t="s">
        <v>167</v>
      </c>
      <c r="Q4" s="26" t="s">
        <v>168</v>
      </c>
      <c r="R4" s="26" t="s">
        <v>169</v>
      </c>
      <c r="S4" s="26" t="s">
        <v>170</v>
      </c>
      <c r="T4" s="26" t="s">
        <v>171</v>
      </c>
    </row>
    <row r="5" customFormat="false" ht="30" hidden="false" customHeight="true" outlineLevel="0" collapsed="false">
      <c r="A5" s="27" t="s">
        <v>172</v>
      </c>
      <c r="B5" s="27" t="s">
        <v>55</v>
      </c>
      <c r="C5" s="27" t="s">
        <v>45</v>
      </c>
      <c r="D5" s="27" t="s">
        <v>173</v>
      </c>
      <c r="E5" s="27" t="s">
        <v>174</v>
      </c>
      <c r="F5" s="27" t="s">
        <v>175</v>
      </c>
      <c r="G5" s="27" t="s">
        <v>176</v>
      </c>
      <c r="H5" s="27" t="s">
        <v>177</v>
      </c>
      <c r="I5" s="27" t="s">
        <v>178</v>
      </c>
      <c r="J5" s="27" t="s">
        <v>179</v>
      </c>
      <c r="K5" s="27" t="s">
        <v>180</v>
      </c>
      <c r="L5" s="27" t="s">
        <v>181</v>
      </c>
      <c r="M5" s="28" t="s">
        <v>182</v>
      </c>
      <c r="N5" s="28" t="s">
        <v>183</v>
      </c>
      <c r="O5" s="18" t="n">
        <f aca="false">IF(N5="","",DATEVALUE(TEXT(N5,"yyyy-mm-dd"))-Calendar!$B$5)</f>
        <v>-41</v>
      </c>
      <c r="P5" s="27" t="s">
        <v>184</v>
      </c>
      <c r="Q5" s="19" t="str">
        <f aca="false">IF(OR(I5="",J5=""),"",IF(OR(I5="Does not apply",J5="Compliant, evidenced"),"Low",IF(AND(OR(J5="Not compliant, no plan",J5="Not yet assessed"),OR(P5="Order to withdraw or suspend",P5="Personal liability of officers",P5="Loss of licence or authorisation")),"CRITICAL",IF(OR(J5="Not compliant, no plan",J5="Not yet assessed"),"High",IF(OR(J5="Partially compliant",J5="Compliant, evidence incomplete",J5="Not compliant, plan in place"),"Medium","Low")))))</f>
        <v>Medium</v>
      </c>
      <c r="R5" s="19" t="str">
        <f aca="false">IF(Q5="","",IF(OR(Q5="CRITICAL",AND(O5&lt;&gt;"",O5&lt;=0,J5&lt;&gt;"Compliant, evidenced"),AND(ISNUMBER(O5),O5&lt;=90,OR(J5="Not compliant, no plan",J5="Not yet assessed")),G5=""),"ESCALATE","Monitor"))</f>
        <v>ESCALATE</v>
      </c>
      <c r="S5" s="28" t="s">
        <v>185</v>
      </c>
      <c r="T5" s="27" t="s">
        <v>186</v>
      </c>
    </row>
    <row r="6" customFormat="false" ht="30" hidden="false" customHeight="true" outlineLevel="0" collapsed="false">
      <c r="A6" s="21"/>
      <c r="B6" s="21"/>
      <c r="C6" s="21"/>
      <c r="D6" s="21"/>
      <c r="E6" s="21"/>
      <c r="F6" s="21"/>
      <c r="G6" s="21"/>
      <c r="H6" s="21"/>
      <c r="I6" s="21"/>
      <c r="J6" s="21"/>
      <c r="K6" s="21"/>
      <c r="L6" s="21"/>
      <c r="M6" s="29"/>
      <c r="N6" s="29"/>
      <c r="O6" s="18" t="str">
        <f aca="false">IF(N6="","",DATEVALUE(TEXT(N6,"yyyy-mm-dd"))-Calendar!$B$5)</f>
        <v/>
      </c>
      <c r="P6" s="21"/>
      <c r="Q6" s="19" t="str">
        <f aca="false">IF(OR(I6="",J6=""),"",IF(OR(I6="Does not apply",J6="Compliant, evidenced"),"Low",IF(AND(OR(J6="Not compliant, no plan",J6="Not yet assessed"),OR(P6="Order to withdraw or suspend",P6="Personal liability of officers",P6="Loss of licence or authorisation")),"CRITICAL",IF(OR(J6="Not compliant, no plan",J6="Not yet assessed"),"High",IF(OR(J6="Partially compliant",J6="Compliant, evidence incomplete",J6="Not compliant, plan in place"),"Medium","Low")))))</f>
        <v/>
      </c>
      <c r="R6" s="19" t="str">
        <f aca="false">IF(Q6="","",IF(OR(Q6="CRITICAL",AND(O6&lt;&gt;"",O6&lt;=0,J6&lt;&gt;"Compliant, evidenced"),AND(ISNUMBER(O6),O6&lt;=90,OR(J6="Not compliant, no plan",J6="Not yet assessed")),G6=""),"ESCALATE","Monitor"))</f>
        <v/>
      </c>
      <c r="S6" s="29"/>
      <c r="T6" s="21"/>
    </row>
    <row r="7" customFormat="false" ht="30" hidden="false" customHeight="true" outlineLevel="0" collapsed="false">
      <c r="A7" s="21"/>
      <c r="B7" s="21"/>
      <c r="C7" s="21"/>
      <c r="D7" s="21"/>
      <c r="E7" s="21"/>
      <c r="F7" s="21"/>
      <c r="G7" s="21"/>
      <c r="H7" s="21"/>
      <c r="I7" s="21"/>
      <c r="J7" s="21"/>
      <c r="K7" s="21"/>
      <c r="L7" s="21"/>
      <c r="M7" s="29"/>
      <c r="N7" s="29"/>
      <c r="O7" s="18" t="str">
        <f aca="false">IF(N7="","",DATEVALUE(TEXT(N7,"yyyy-mm-dd"))-Calendar!$B$5)</f>
        <v/>
      </c>
      <c r="P7" s="21"/>
      <c r="Q7" s="19" t="str">
        <f aca="false">IF(OR(I7="",J7=""),"",IF(OR(I7="Does not apply",J7="Compliant, evidenced"),"Low",IF(AND(OR(J7="Not compliant, no plan",J7="Not yet assessed"),OR(P7="Order to withdraw or suspend",P7="Personal liability of officers",P7="Loss of licence or authorisation")),"CRITICAL",IF(OR(J7="Not compliant, no plan",J7="Not yet assessed"),"High",IF(OR(J7="Partially compliant",J7="Compliant, evidence incomplete",J7="Not compliant, plan in place"),"Medium","Low")))))</f>
        <v/>
      </c>
      <c r="R7" s="19" t="str">
        <f aca="false">IF(Q7="","",IF(OR(Q7="CRITICAL",AND(O7&lt;&gt;"",O7&lt;=0,J7&lt;&gt;"Compliant, evidenced"),AND(ISNUMBER(O7),O7&lt;=90,OR(J7="Not compliant, no plan",J7="Not yet assessed")),G7=""),"ESCALATE","Monitor"))</f>
        <v/>
      </c>
      <c r="S7" s="29"/>
      <c r="T7" s="21"/>
    </row>
    <row r="8" customFormat="false" ht="30" hidden="false" customHeight="true" outlineLevel="0" collapsed="false">
      <c r="A8" s="21"/>
      <c r="B8" s="21"/>
      <c r="C8" s="21"/>
      <c r="D8" s="21"/>
      <c r="E8" s="21"/>
      <c r="F8" s="21"/>
      <c r="G8" s="21"/>
      <c r="H8" s="21"/>
      <c r="I8" s="21"/>
      <c r="J8" s="21"/>
      <c r="K8" s="21"/>
      <c r="L8" s="21"/>
      <c r="M8" s="29"/>
      <c r="N8" s="29"/>
      <c r="O8" s="18" t="str">
        <f aca="false">IF(N8="","",DATEVALUE(TEXT(N8,"yyyy-mm-dd"))-Calendar!$B$5)</f>
        <v/>
      </c>
      <c r="P8" s="21"/>
      <c r="Q8" s="19" t="str">
        <f aca="false">IF(OR(I8="",J8=""),"",IF(OR(I8="Does not apply",J8="Compliant, evidenced"),"Low",IF(AND(OR(J8="Not compliant, no plan",J8="Not yet assessed"),OR(P8="Order to withdraw or suspend",P8="Personal liability of officers",P8="Loss of licence or authorisation")),"CRITICAL",IF(OR(J8="Not compliant, no plan",J8="Not yet assessed"),"High",IF(OR(J8="Partially compliant",J8="Compliant, evidence incomplete",J8="Not compliant, plan in place"),"Medium","Low")))))</f>
        <v/>
      </c>
      <c r="R8" s="19" t="str">
        <f aca="false">IF(Q8="","",IF(OR(Q8="CRITICAL",AND(O8&lt;&gt;"",O8&lt;=0,J8&lt;&gt;"Compliant, evidenced"),AND(ISNUMBER(O8),O8&lt;=90,OR(J8="Not compliant, no plan",J8="Not yet assessed")),G8=""),"ESCALATE","Monitor"))</f>
        <v/>
      </c>
      <c r="S8" s="29"/>
      <c r="T8" s="21"/>
    </row>
    <row r="9" customFormat="false" ht="30" hidden="false" customHeight="true" outlineLevel="0" collapsed="false">
      <c r="A9" s="21"/>
      <c r="B9" s="21"/>
      <c r="C9" s="21"/>
      <c r="D9" s="21"/>
      <c r="E9" s="21"/>
      <c r="F9" s="21"/>
      <c r="G9" s="21"/>
      <c r="H9" s="21"/>
      <c r="I9" s="21"/>
      <c r="J9" s="21"/>
      <c r="K9" s="21"/>
      <c r="L9" s="21"/>
      <c r="M9" s="29"/>
      <c r="N9" s="29"/>
      <c r="O9" s="18" t="str">
        <f aca="false">IF(N9="","",DATEVALUE(TEXT(N9,"yyyy-mm-dd"))-Calendar!$B$5)</f>
        <v/>
      </c>
      <c r="P9" s="21"/>
      <c r="Q9" s="19" t="str">
        <f aca="false">IF(OR(I9="",J9=""),"",IF(OR(I9="Does not apply",J9="Compliant, evidenced"),"Low",IF(AND(OR(J9="Not compliant, no plan",J9="Not yet assessed"),OR(P9="Order to withdraw or suspend",P9="Personal liability of officers",P9="Loss of licence or authorisation")),"CRITICAL",IF(OR(J9="Not compliant, no plan",J9="Not yet assessed"),"High",IF(OR(J9="Partially compliant",J9="Compliant, evidence incomplete",J9="Not compliant, plan in place"),"Medium","Low")))))</f>
        <v/>
      </c>
      <c r="R9" s="19" t="str">
        <f aca="false">IF(Q9="","",IF(OR(Q9="CRITICAL",AND(O9&lt;&gt;"",O9&lt;=0,J9&lt;&gt;"Compliant, evidenced"),AND(ISNUMBER(O9),O9&lt;=90,OR(J9="Not compliant, no plan",J9="Not yet assessed")),G9=""),"ESCALATE","Monitor"))</f>
        <v/>
      </c>
      <c r="S9" s="29"/>
      <c r="T9" s="21"/>
    </row>
    <row r="10" customFormat="false" ht="30" hidden="false" customHeight="true" outlineLevel="0" collapsed="false">
      <c r="A10" s="21"/>
      <c r="B10" s="21"/>
      <c r="C10" s="21"/>
      <c r="D10" s="21"/>
      <c r="E10" s="21"/>
      <c r="F10" s="21"/>
      <c r="G10" s="21"/>
      <c r="H10" s="21"/>
      <c r="I10" s="21"/>
      <c r="J10" s="21"/>
      <c r="K10" s="21"/>
      <c r="L10" s="21"/>
      <c r="M10" s="29"/>
      <c r="N10" s="29"/>
      <c r="O10" s="18" t="str">
        <f aca="false">IF(N10="","",DATEVALUE(TEXT(N10,"yyyy-mm-dd"))-Calendar!$B$5)</f>
        <v/>
      </c>
      <c r="P10" s="21"/>
      <c r="Q10" s="19" t="str">
        <f aca="false">IF(OR(I10="",J10=""),"",IF(OR(I10="Does not apply",J10="Compliant, evidenced"),"Low",IF(AND(OR(J10="Not compliant, no plan",J10="Not yet assessed"),OR(P10="Order to withdraw or suspend",P10="Personal liability of officers",P10="Loss of licence or authorisation")),"CRITICAL",IF(OR(J10="Not compliant, no plan",J10="Not yet assessed"),"High",IF(OR(J10="Partially compliant",J10="Compliant, evidence incomplete",J10="Not compliant, plan in place"),"Medium","Low")))))</f>
        <v/>
      </c>
      <c r="R10" s="19" t="str">
        <f aca="false">IF(Q10="","",IF(OR(Q10="CRITICAL",AND(O10&lt;&gt;"",O10&lt;=0,J10&lt;&gt;"Compliant, evidenced"),AND(ISNUMBER(O10),O10&lt;=90,OR(J10="Not compliant, no plan",J10="Not yet assessed")),G10=""),"ESCALATE","Monitor"))</f>
        <v/>
      </c>
      <c r="S10" s="29"/>
      <c r="T10" s="21"/>
    </row>
    <row r="11" customFormat="false" ht="30" hidden="false" customHeight="true" outlineLevel="0" collapsed="false">
      <c r="A11" s="21"/>
      <c r="B11" s="21"/>
      <c r="C11" s="21"/>
      <c r="D11" s="21"/>
      <c r="E11" s="21"/>
      <c r="F11" s="21"/>
      <c r="G11" s="21"/>
      <c r="H11" s="21"/>
      <c r="I11" s="21"/>
      <c r="J11" s="21"/>
      <c r="K11" s="21"/>
      <c r="L11" s="21"/>
      <c r="M11" s="29"/>
      <c r="N11" s="29"/>
      <c r="O11" s="18" t="str">
        <f aca="false">IF(N11="","",DATEVALUE(TEXT(N11,"yyyy-mm-dd"))-Calendar!$B$5)</f>
        <v/>
      </c>
      <c r="P11" s="21"/>
      <c r="Q11" s="19" t="str">
        <f aca="false">IF(OR(I11="",J11=""),"",IF(OR(I11="Does not apply",J11="Compliant, evidenced"),"Low",IF(AND(OR(J11="Not compliant, no plan",J11="Not yet assessed"),OR(P11="Order to withdraw or suspend",P11="Personal liability of officers",P11="Loss of licence or authorisation")),"CRITICAL",IF(OR(J11="Not compliant, no plan",J11="Not yet assessed"),"High",IF(OR(J11="Partially compliant",J11="Compliant, evidence incomplete",J11="Not compliant, plan in place"),"Medium","Low")))))</f>
        <v/>
      </c>
      <c r="R11" s="19" t="str">
        <f aca="false">IF(Q11="","",IF(OR(Q11="CRITICAL",AND(O11&lt;&gt;"",O11&lt;=0,J11&lt;&gt;"Compliant, evidenced"),AND(ISNUMBER(O11),O11&lt;=90,OR(J11="Not compliant, no plan",J11="Not yet assessed")),G11=""),"ESCALATE","Monitor"))</f>
        <v/>
      </c>
      <c r="S11" s="29"/>
      <c r="T11" s="21"/>
    </row>
    <row r="12" customFormat="false" ht="30" hidden="false" customHeight="true" outlineLevel="0" collapsed="false">
      <c r="A12" s="21"/>
      <c r="B12" s="21"/>
      <c r="C12" s="21"/>
      <c r="D12" s="21"/>
      <c r="E12" s="21"/>
      <c r="F12" s="21"/>
      <c r="G12" s="21"/>
      <c r="H12" s="21"/>
      <c r="I12" s="21"/>
      <c r="J12" s="21"/>
      <c r="K12" s="21"/>
      <c r="L12" s="21"/>
      <c r="M12" s="29"/>
      <c r="N12" s="29"/>
      <c r="O12" s="18" t="str">
        <f aca="false">IF(N12="","",DATEVALUE(TEXT(N12,"yyyy-mm-dd"))-Calendar!$B$5)</f>
        <v/>
      </c>
      <c r="P12" s="21"/>
      <c r="Q12" s="19" t="str">
        <f aca="false">IF(OR(I12="",J12=""),"",IF(OR(I12="Does not apply",J12="Compliant, evidenced"),"Low",IF(AND(OR(J12="Not compliant, no plan",J12="Not yet assessed"),OR(P12="Order to withdraw or suspend",P12="Personal liability of officers",P12="Loss of licence or authorisation")),"CRITICAL",IF(OR(J12="Not compliant, no plan",J12="Not yet assessed"),"High",IF(OR(J12="Partially compliant",J12="Compliant, evidence incomplete",J12="Not compliant, plan in place"),"Medium","Low")))))</f>
        <v/>
      </c>
      <c r="R12" s="19" t="str">
        <f aca="false">IF(Q12="","",IF(OR(Q12="CRITICAL",AND(O12&lt;&gt;"",O12&lt;=0,J12&lt;&gt;"Compliant, evidenced"),AND(ISNUMBER(O12),O12&lt;=90,OR(J12="Not compliant, no plan",J12="Not yet assessed")),G12=""),"ESCALATE","Monitor"))</f>
        <v/>
      </c>
      <c r="S12" s="29"/>
      <c r="T12" s="21"/>
    </row>
    <row r="13" customFormat="false" ht="30" hidden="false" customHeight="true" outlineLevel="0" collapsed="false">
      <c r="A13" s="21"/>
      <c r="B13" s="21"/>
      <c r="C13" s="21"/>
      <c r="D13" s="21"/>
      <c r="E13" s="21"/>
      <c r="F13" s="21"/>
      <c r="G13" s="21"/>
      <c r="H13" s="21"/>
      <c r="I13" s="21"/>
      <c r="J13" s="21"/>
      <c r="K13" s="21"/>
      <c r="L13" s="21"/>
      <c r="M13" s="29"/>
      <c r="N13" s="29"/>
      <c r="O13" s="18" t="str">
        <f aca="false">IF(N13="","",DATEVALUE(TEXT(N13,"yyyy-mm-dd"))-Calendar!$B$5)</f>
        <v/>
      </c>
      <c r="P13" s="21"/>
      <c r="Q13" s="19" t="str">
        <f aca="false">IF(OR(I13="",J13=""),"",IF(OR(I13="Does not apply",J13="Compliant, evidenced"),"Low",IF(AND(OR(J13="Not compliant, no plan",J13="Not yet assessed"),OR(P13="Order to withdraw or suspend",P13="Personal liability of officers",P13="Loss of licence or authorisation")),"CRITICAL",IF(OR(J13="Not compliant, no plan",J13="Not yet assessed"),"High",IF(OR(J13="Partially compliant",J13="Compliant, evidence incomplete",J13="Not compliant, plan in place"),"Medium","Low")))))</f>
        <v/>
      </c>
      <c r="R13" s="19" t="str">
        <f aca="false">IF(Q13="","",IF(OR(Q13="CRITICAL",AND(O13&lt;&gt;"",O13&lt;=0,J13&lt;&gt;"Compliant, evidenced"),AND(ISNUMBER(O13),O13&lt;=90,OR(J13="Not compliant, no plan",J13="Not yet assessed")),G13=""),"ESCALATE","Monitor"))</f>
        <v/>
      </c>
      <c r="S13" s="29"/>
      <c r="T13" s="21"/>
    </row>
    <row r="14" customFormat="false" ht="30" hidden="false" customHeight="true" outlineLevel="0" collapsed="false">
      <c r="A14" s="21"/>
      <c r="B14" s="21"/>
      <c r="C14" s="21"/>
      <c r="D14" s="21"/>
      <c r="E14" s="21"/>
      <c r="F14" s="21"/>
      <c r="G14" s="21"/>
      <c r="H14" s="21"/>
      <c r="I14" s="21"/>
      <c r="J14" s="21"/>
      <c r="K14" s="21"/>
      <c r="L14" s="21"/>
      <c r="M14" s="29"/>
      <c r="N14" s="29"/>
      <c r="O14" s="18" t="str">
        <f aca="false">IF(N14="","",DATEVALUE(TEXT(N14,"yyyy-mm-dd"))-Calendar!$B$5)</f>
        <v/>
      </c>
      <c r="P14" s="21"/>
      <c r="Q14" s="19" t="str">
        <f aca="false">IF(OR(I14="",J14=""),"",IF(OR(I14="Does not apply",J14="Compliant, evidenced"),"Low",IF(AND(OR(J14="Not compliant, no plan",J14="Not yet assessed"),OR(P14="Order to withdraw or suspend",P14="Personal liability of officers",P14="Loss of licence or authorisation")),"CRITICAL",IF(OR(J14="Not compliant, no plan",J14="Not yet assessed"),"High",IF(OR(J14="Partially compliant",J14="Compliant, evidence incomplete",J14="Not compliant, plan in place"),"Medium","Low")))))</f>
        <v/>
      </c>
      <c r="R14" s="19" t="str">
        <f aca="false">IF(Q14="","",IF(OR(Q14="CRITICAL",AND(O14&lt;&gt;"",O14&lt;=0,J14&lt;&gt;"Compliant, evidenced"),AND(ISNUMBER(O14),O14&lt;=90,OR(J14="Not compliant, no plan",J14="Not yet assessed")),G14=""),"ESCALATE","Monitor"))</f>
        <v/>
      </c>
      <c r="S14" s="29"/>
      <c r="T14" s="21"/>
    </row>
    <row r="15" customFormat="false" ht="30" hidden="false" customHeight="true" outlineLevel="0" collapsed="false">
      <c r="A15" s="21"/>
      <c r="B15" s="21"/>
      <c r="C15" s="21"/>
      <c r="D15" s="21"/>
      <c r="E15" s="21"/>
      <c r="F15" s="21"/>
      <c r="G15" s="21"/>
      <c r="H15" s="21"/>
      <c r="I15" s="21"/>
      <c r="J15" s="21"/>
      <c r="K15" s="21"/>
      <c r="L15" s="21"/>
      <c r="M15" s="29"/>
      <c r="N15" s="29"/>
      <c r="O15" s="18" t="str">
        <f aca="false">IF(N15="","",DATEVALUE(TEXT(N15,"yyyy-mm-dd"))-Calendar!$B$5)</f>
        <v/>
      </c>
      <c r="P15" s="21"/>
      <c r="Q15" s="19" t="str">
        <f aca="false">IF(OR(I15="",J15=""),"",IF(OR(I15="Does not apply",J15="Compliant, evidenced"),"Low",IF(AND(OR(J15="Not compliant, no plan",J15="Not yet assessed"),OR(P15="Order to withdraw or suspend",P15="Personal liability of officers",P15="Loss of licence or authorisation")),"CRITICAL",IF(OR(J15="Not compliant, no plan",J15="Not yet assessed"),"High",IF(OR(J15="Partially compliant",J15="Compliant, evidence incomplete",J15="Not compliant, plan in place"),"Medium","Low")))))</f>
        <v/>
      </c>
      <c r="R15" s="19" t="str">
        <f aca="false">IF(Q15="","",IF(OR(Q15="CRITICAL",AND(O15&lt;&gt;"",O15&lt;=0,J15&lt;&gt;"Compliant, evidenced"),AND(ISNUMBER(O15),O15&lt;=90,OR(J15="Not compliant, no plan",J15="Not yet assessed")),G15=""),"ESCALATE","Monitor"))</f>
        <v/>
      </c>
      <c r="S15" s="29"/>
      <c r="T15" s="21"/>
    </row>
    <row r="16" customFormat="false" ht="30" hidden="false" customHeight="true" outlineLevel="0" collapsed="false">
      <c r="A16" s="21"/>
      <c r="B16" s="21"/>
      <c r="C16" s="21"/>
      <c r="D16" s="21"/>
      <c r="E16" s="21"/>
      <c r="F16" s="21"/>
      <c r="G16" s="21"/>
      <c r="H16" s="21"/>
      <c r="I16" s="21"/>
      <c r="J16" s="21"/>
      <c r="K16" s="21"/>
      <c r="L16" s="21"/>
      <c r="M16" s="29"/>
      <c r="N16" s="29"/>
      <c r="O16" s="18" t="str">
        <f aca="false">IF(N16="","",DATEVALUE(TEXT(N16,"yyyy-mm-dd"))-Calendar!$B$5)</f>
        <v/>
      </c>
      <c r="P16" s="21"/>
      <c r="Q16" s="19" t="str">
        <f aca="false">IF(OR(I16="",J16=""),"",IF(OR(I16="Does not apply",J16="Compliant, evidenced"),"Low",IF(AND(OR(J16="Not compliant, no plan",J16="Not yet assessed"),OR(P16="Order to withdraw or suspend",P16="Personal liability of officers",P16="Loss of licence or authorisation")),"CRITICAL",IF(OR(J16="Not compliant, no plan",J16="Not yet assessed"),"High",IF(OR(J16="Partially compliant",J16="Compliant, evidence incomplete",J16="Not compliant, plan in place"),"Medium","Low")))))</f>
        <v/>
      </c>
      <c r="R16" s="19" t="str">
        <f aca="false">IF(Q16="","",IF(OR(Q16="CRITICAL",AND(O16&lt;&gt;"",O16&lt;=0,J16&lt;&gt;"Compliant, evidenced"),AND(ISNUMBER(O16),O16&lt;=90,OR(J16="Not compliant, no plan",J16="Not yet assessed")),G16=""),"ESCALATE","Monitor"))</f>
        <v/>
      </c>
      <c r="S16" s="29"/>
      <c r="T16" s="21"/>
    </row>
    <row r="17" customFormat="false" ht="30" hidden="false" customHeight="true" outlineLevel="0" collapsed="false">
      <c r="A17" s="21"/>
      <c r="B17" s="21"/>
      <c r="C17" s="21"/>
      <c r="D17" s="21"/>
      <c r="E17" s="21"/>
      <c r="F17" s="21"/>
      <c r="G17" s="21"/>
      <c r="H17" s="21"/>
      <c r="I17" s="21"/>
      <c r="J17" s="21"/>
      <c r="K17" s="21"/>
      <c r="L17" s="21"/>
      <c r="M17" s="29"/>
      <c r="N17" s="29"/>
      <c r="O17" s="18" t="str">
        <f aca="false">IF(N17="","",DATEVALUE(TEXT(N17,"yyyy-mm-dd"))-Calendar!$B$5)</f>
        <v/>
      </c>
      <c r="P17" s="21"/>
      <c r="Q17" s="19" t="str">
        <f aca="false">IF(OR(I17="",J17=""),"",IF(OR(I17="Does not apply",J17="Compliant, evidenced"),"Low",IF(AND(OR(J17="Not compliant, no plan",J17="Not yet assessed"),OR(P17="Order to withdraw or suspend",P17="Personal liability of officers",P17="Loss of licence or authorisation")),"CRITICAL",IF(OR(J17="Not compliant, no plan",J17="Not yet assessed"),"High",IF(OR(J17="Partially compliant",J17="Compliant, evidence incomplete",J17="Not compliant, plan in place"),"Medium","Low")))))</f>
        <v/>
      </c>
      <c r="R17" s="19" t="str">
        <f aca="false">IF(Q17="","",IF(OR(Q17="CRITICAL",AND(O17&lt;&gt;"",O17&lt;=0,J17&lt;&gt;"Compliant, evidenced"),AND(ISNUMBER(O17),O17&lt;=90,OR(J17="Not compliant, no plan",J17="Not yet assessed")),G17=""),"ESCALATE","Monitor"))</f>
        <v/>
      </c>
      <c r="S17" s="29"/>
      <c r="T17" s="21"/>
    </row>
    <row r="18" customFormat="false" ht="30" hidden="false" customHeight="true" outlineLevel="0" collapsed="false">
      <c r="A18" s="21"/>
      <c r="B18" s="21"/>
      <c r="C18" s="21"/>
      <c r="D18" s="21"/>
      <c r="E18" s="21"/>
      <c r="F18" s="21"/>
      <c r="G18" s="21"/>
      <c r="H18" s="21"/>
      <c r="I18" s="21"/>
      <c r="J18" s="21"/>
      <c r="K18" s="21"/>
      <c r="L18" s="21"/>
      <c r="M18" s="29"/>
      <c r="N18" s="29"/>
      <c r="O18" s="18" t="str">
        <f aca="false">IF(N18="","",DATEVALUE(TEXT(N18,"yyyy-mm-dd"))-Calendar!$B$5)</f>
        <v/>
      </c>
      <c r="P18" s="21"/>
      <c r="Q18" s="19" t="str">
        <f aca="false">IF(OR(I18="",J18=""),"",IF(OR(I18="Does not apply",J18="Compliant, evidenced"),"Low",IF(AND(OR(J18="Not compliant, no plan",J18="Not yet assessed"),OR(P18="Order to withdraw or suspend",P18="Personal liability of officers",P18="Loss of licence or authorisation")),"CRITICAL",IF(OR(J18="Not compliant, no plan",J18="Not yet assessed"),"High",IF(OR(J18="Partially compliant",J18="Compliant, evidence incomplete",J18="Not compliant, plan in place"),"Medium","Low")))))</f>
        <v/>
      </c>
      <c r="R18" s="19" t="str">
        <f aca="false">IF(Q18="","",IF(OR(Q18="CRITICAL",AND(O18&lt;&gt;"",O18&lt;=0,J18&lt;&gt;"Compliant, evidenced"),AND(ISNUMBER(O18),O18&lt;=90,OR(J18="Not compliant, no plan",J18="Not yet assessed")),G18=""),"ESCALATE","Monitor"))</f>
        <v/>
      </c>
      <c r="S18" s="29"/>
      <c r="T18" s="21"/>
    </row>
    <row r="19" customFormat="false" ht="30" hidden="false" customHeight="true" outlineLevel="0" collapsed="false">
      <c r="A19" s="21"/>
      <c r="B19" s="21"/>
      <c r="C19" s="21"/>
      <c r="D19" s="21"/>
      <c r="E19" s="21"/>
      <c r="F19" s="21"/>
      <c r="G19" s="21"/>
      <c r="H19" s="21"/>
      <c r="I19" s="21"/>
      <c r="J19" s="21"/>
      <c r="K19" s="21"/>
      <c r="L19" s="21"/>
      <c r="M19" s="29"/>
      <c r="N19" s="29"/>
      <c r="O19" s="18" t="str">
        <f aca="false">IF(N19="","",DATEVALUE(TEXT(N19,"yyyy-mm-dd"))-Calendar!$B$5)</f>
        <v/>
      </c>
      <c r="P19" s="21"/>
      <c r="Q19" s="19" t="str">
        <f aca="false">IF(OR(I19="",J19=""),"",IF(OR(I19="Does not apply",J19="Compliant, evidenced"),"Low",IF(AND(OR(J19="Not compliant, no plan",J19="Not yet assessed"),OR(P19="Order to withdraw or suspend",P19="Personal liability of officers",P19="Loss of licence or authorisation")),"CRITICAL",IF(OR(J19="Not compliant, no plan",J19="Not yet assessed"),"High",IF(OR(J19="Partially compliant",J19="Compliant, evidence incomplete",J19="Not compliant, plan in place"),"Medium","Low")))))</f>
        <v/>
      </c>
      <c r="R19" s="19" t="str">
        <f aca="false">IF(Q19="","",IF(OR(Q19="CRITICAL",AND(O19&lt;&gt;"",O19&lt;=0,J19&lt;&gt;"Compliant, evidenced"),AND(ISNUMBER(O19),O19&lt;=90,OR(J19="Not compliant, no plan",J19="Not yet assessed")),G19=""),"ESCALATE","Monitor"))</f>
        <v/>
      </c>
      <c r="S19" s="29"/>
      <c r="T19" s="21"/>
    </row>
    <row r="20" customFormat="false" ht="30" hidden="false" customHeight="true" outlineLevel="0" collapsed="false">
      <c r="A20" s="21"/>
      <c r="B20" s="21"/>
      <c r="C20" s="21"/>
      <c r="D20" s="21"/>
      <c r="E20" s="21"/>
      <c r="F20" s="21"/>
      <c r="G20" s="21"/>
      <c r="H20" s="21"/>
      <c r="I20" s="21"/>
      <c r="J20" s="21"/>
      <c r="K20" s="21"/>
      <c r="L20" s="21"/>
      <c r="M20" s="29"/>
      <c r="N20" s="29"/>
      <c r="O20" s="18" t="str">
        <f aca="false">IF(N20="","",DATEVALUE(TEXT(N20,"yyyy-mm-dd"))-Calendar!$B$5)</f>
        <v/>
      </c>
      <c r="P20" s="21"/>
      <c r="Q20" s="19" t="str">
        <f aca="false">IF(OR(I20="",J20=""),"",IF(OR(I20="Does not apply",J20="Compliant, evidenced"),"Low",IF(AND(OR(J20="Not compliant, no plan",J20="Not yet assessed"),OR(P20="Order to withdraw or suspend",P20="Personal liability of officers",P20="Loss of licence or authorisation")),"CRITICAL",IF(OR(J20="Not compliant, no plan",J20="Not yet assessed"),"High",IF(OR(J20="Partially compliant",J20="Compliant, evidence incomplete",J20="Not compliant, plan in place"),"Medium","Low")))))</f>
        <v/>
      </c>
      <c r="R20" s="19" t="str">
        <f aca="false">IF(Q20="","",IF(OR(Q20="CRITICAL",AND(O20&lt;&gt;"",O20&lt;=0,J20&lt;&gt;"Compliant, evidenced"),AND(ISNUMBER(O20),O20&lt;=90,OR(J20="Not compliant, no plan",J20="Not yet assessed")),G20=""),"ESCALATE","Monitor"))</f>
        <v/>
      </c>
      <c r="S20" s="29"/>
      <c r="T20" s="21"/>
    </row>
    <row r="21" customFormat="false" ht="30" hidden="false" customHeight="true" outlineLevel="0" collapsed="false">
      <c r="A21" s="21"/>
      <c r="B21" s="21"/>
      <c r="C21" s="21"/>
      <c r="D21" s="21"/>
      <c r="E21" s="21"/>
      <c r="F21" s="21"/>
      <c r="G21" s="21"/>
      <c r="H21" s="21"/>
      <c r="I21" s="21"/>
      <c r="J21" s="21"/>
      <c r="K21" s="21"/>
      <c r="L21" s="21"/>
      <c r="M21" s="29"/>
      <c r="N21" s="29"/>
      <c r="O21" s="18" t="str">
        <f aca="false">IF(N21="","",DATEVALUE(TEXT(N21,"yyyy-mm-dd"))-Calendar!$B$5)</f>
        <v/>
      </c>
      <c r="P21" s="21"/>
      <c r="Q21" s="19" t="str">
        <f aca="false">IF(OR(I21="",J21=""),"",IF(OR(I21="Does not apply",J21="Compliant, evidenced"),"Low",IF(AND(OR(J21="Not compliant, no plan",J21="Not yet assessed"),OR(P21="Order to withdraw or suspend",P21="Personal liability of officers",P21="Loss of licence or authorisation")),"CRITICAL",IF(OR(J21="Not compliant, no plan",J21="Not yet assessed"),"High",IF(OR(J21="Partially compliant",J21="Compliant, evidence incomplete",J21="Not compliant, plan in place"),"Medium","Low")))))</f>
        <v/>
      </c>
      <c r="R21" s="19" t="str">
        <f aca="false">IF(Q21="","",IF(OR(Q21="CRITICAL",AND(O21&lt;&gt;"",O21&lt;=0,J21&lt;&gt;"Compliant, evidenced"),AND(ISNUMBER(O21),O21&lt;=90,OR(J21="Not compliant, no plan",J21="Not yet assessed")),G21=""),"ESCALATE","Monitor"))</f>
        <v/>
      </c>
      <c r="S21" s="29"/>
      <c r="T21" s="21"/>
    </row>
    <row r="22" customFormat="false" ht="30" hidden="false" customHeight="true" outlineLevel="0" collapsed="false">
      <c r="A22" s="21"/>
      <c r="B22" s="21"/>
      <c r="C22" s="21"/>
      <c r="D22" s="21"/>
      <c r="E22" s="21"/>
      <c r="F22" s="21"/>
      <c r="G22" s="21"/>
      <c r="H22" s="21"/>
      <c r="I22" s="21"/>
      <c r="J22" s="21"/>
      <c r="K22" s="21"/>
      <c r="L22" s="21"/>
      <c r="M22" s="29"/>
      <c r="N22" s="29"/>
      <c r="O22" s="18" t="str">
        <f aca="false">IF(N22="","",DATEVALUE(TEXT(N22,"yyyy-mm-dd"))-Calendar!$B$5)</f>
        <v/>
      </c>
      <c r="P22" s="21"/>
      <c r="Q22" s="19" t="str">
        <f aca="false">IF(OR(I22="",J22=""),"",IF(OR(I22="Does not apply",J22="Compliant, evidenced"),"Low",IF(AND(OR(J22="Not compliant, no plan",J22="Not yet assessed"),OR(P22="Order to withdraw or suspend",P22="Personal liability of officers",P22="Loss of licence or authorisation")),"CRITICAL",IF(OR(J22="Not compliant, no plan",J22="Not yet assessed"),"High",IF(OR(J22="Partially compliant",J22="Compliant, evidence incomplete",J22="Not compliant, plan in place"),"Medium","Low")))))</f>
        <v/>
      </c>
      <c r="R22" s="19" t="str">
        <f aca="false">IF(Q22="","",IF(OR(Q22="CRITICAL",AND(O22&lt;&gt;"",O22&lt;=0,J22&lt;&gt;"Compliant, evidenced"),AND(ISNUMBER(O22),O22&lt;=90,OR(J22="Not compliant, no plan",J22="Not yet assessed")),G22=""),"ESCALATE","Monitor"))</f>
        <v/>
      </c>
      <c r="S22" s="29"/>
      <c r="T22" s="21"/>
    </row>
    <row r="23" customFormat="false" ht="30" hidden="false" customHeight="true" outlineLevel="0" collapsed="false">
      <c r="A23" s="21"/>
      <c r="B23" s="21"/>
      <c r="C23" s="21"/>
      <c r="D23" s="21"/>
      <c r="E23" s="21"/>
      <c r="F23" s="21"/>
      <c r="G23" s="21"/>
      <c r="H23" s="21"/>
      <c r="I23" s="21"/>
      <c r="J23" s="21"/>
      <c r="K23" s="21"/>
      <c r="L23" s="21"/>
      <c r="M23" s="29"/>
      <c r="N23" s="29"/>
      <c r="O23" s="18" t="str">
        <f aca="false">IF(N23="","",DATEVALUE(TEXT(N23,"yyyy-mm-dd"))-Calendar!$B$5)</f>
        <v/>
      </c>
      <c r="P23" s="21"/>
      <c r="Q23" s="19" t="str">
        <f aca="false">IF(OR(I23="",J23=""),"",IF(OR(I23="Does not apply",J23="Compliant, evidenced"),"Low",IF(AND(OR(J23="Not compliant, no plan",J23="Not yet assessed"),OR(P23="Order to withdraw or suspend",P23="Personal liability of officers",P23="Loss of licence or authorisation")),"CRITICAL",IF(OR(J23="Not compliant, no plan",J23="Not yet assessed"),"High",IF(OR(J23="Partially compliant",J23="Compliant, evidence incomplete",J23="Not compliant, plan in place"),"Medium","Low")))))</f>
        <v/>
      </c>
      <c r="R23" s="19" t="str">
        <f aca="false">IF(Q23="","",IF(OR(Q23="CRITICAL",AND(O23&lt;&gt;"",O23&lt;=0,J23&lt;&gt;"Compliant, evidenced"),AND(ISNUMBER(O23),O23&lt;=90,OR(J23="Not compliant, no plan",J23="Not yet assessed")),G23=""),"ESCALATE","Monitor"))</f>
        <v/>
      </c>
      <c r="S23" s="29"/>
      <c r="T23" s="21"/>
    </row>
    <row r="24" customFormat="false" ht="30" hidden="false" customHeight="true" outlineLevel="0" collapsed="false">
      <c r="A24" s="21"/>
      <c r="B24" s="21"/>
      <c r="C24" s="21"/>
      <c r="D24" s="21"/>
      <c r="E24" s="21"/>
      <c r="F24" s="21"/>
      <c r="G24" s="21"/>
      <c r="H24" s="21"/>
      <c r="I24" s="21"/>
      <c r="J24" s="21"/>
      <c r="K24" s="21"/>
      <c r="L24" s="21"/>
      <c r="M24" s="29"/>
      <c r="N24" s="29"/>
      <c r="O24" s="18" t="str">
        <f aca="false">IF(N24="","",DATEVALUE(TEXT(N24,"yyyy-mm-dd"))-Calendar!$B$5)</f>
        <v/>
      </c>
      <c r="P24" s="21"/>
      <c r="Q24" s="19" t="str">
        <f aca="false">IF(OR(I24="",J24=""),"",IF(OR(I24="Does not apply",J24="Compliant, evidenced"),"Low",IF(AND(OR(J24="Not compliant, no plan",J24="Not yet assessed"),OR(P24="Order to withdraw or suspend",P24="Personal liability of officers",P24="Loss of licence or authorisation")),"CRITICAL",IF(OR(J24="Not compliant, no plan",J24="Not yet assessed"),"High",IF(OR(J24="Partially compliant",J24="Compliant, evidence incomplete",J24="Not compliant, plan in place"),"Medium","Low")))))</f>
        <v/>
      </c>
      <c r="R24" s="19" t="str">
        <f aca="false">IF(Q24="","",IF(OR(Q24="CRITICAL",AND(O24&lt;&gt;"",O24&lt;=0,J24&lt;&gt;"Compliant, evidenced"),AND(ISNUMBER(O24),O24&lt;=90,OR(J24="Not compliant, no plan",J24="Not yet assessed")),G24=""),"ESCALATE","Monitor"))</f>
        <v/>
      </c>
      <c r="S24" s="29"/>
      <c r="T24" s="21"/>
    </row>
    <row r="25" customFormat="false" ht="30" hidden="false" customHeight="true" outlineLevel="0" collapsed="false">
      <c r="A25" s="21"/>
      <c r="B25" s="21"/>
      <c r="C25" s="21"/>
      <c r="D25" s="21"/>
      <c r="E25" s="21"/>
      <c r="F25" s="21"/>
      <c r="G25" s="21"/>
      <c r="H25" s="21"/>
      <c r="I25" s="21"/>
      <c r="J25" s="21"/>
      <c r="K25" s="21"/>
      <c r="L25" s="21"/>
      <c r="M25" s="29"/>
      <c r="N25" s="29"/>
      <c r="O25" s="18" t="str">
        <f aca="false">IF(N25="","",DATEVALUE(TEXT(N25,"yyyy-mm-dd"))-Calendar!$B$5)</f>
        <v/>
      </c>
      <c r="P25" s="21"/>
      <c r="Q25" s="19" t="str">
        <f aca="false">IF(OR(I25="",J25=""),"",IF(OR(I25="Does not apply",J25="Compliant, evidenced"),"Low",IF(AND(OR(J25="Not compliant, no plan",J25="Not yet assessed"),OR(P25="Order to withdraw or suspend",P25="Personal liability of officers",P25="Loss of licence or authorisation")),"CRITICAL",IF(OR(J25="Not compliant, no plan",J25="Not yet assessed"),"High",IF(OR(J25="Partially compliant",J25="Compliant, evidence incomplete",J25="Not compliant, plan in place"),"Medium","Low")))))</f>
        <v/>
      </c>
      <c r="R25" s="19" t="str">
        <f aca="false">IF(Q25="","",IF(OR(Q25="CRITICAL",AND(O25&lt;&gt;"",O25&lt;=0,J25&lt;&gt;"Compliant, evidenced"),AND(ISNUMBER(O25),O25&lt;=90,OR(J25="Not compliant, no plan",J25="Not yet assessed")),G25=""),"ESCALATE","Monitor"))</f>
        <v/>
      </c>
      <c r="S25" s="29"/>
      <c r="T25" s="21"/>
    </row>
    <row r="26" customFormat="false" ht="30" hidden="false" customHeight="true" outlineLevel="0" collapsed="false">
      <c r="A26" s="21"/>
      <c r="B26" s="21"/>
      <c r="C26" s="21"/>
      <c r="D26" s="21"/>
      <c r="E26" s="21"/>
      <c r="F26" s="21"/>
      <c r="G26" s="21"/>
      <c r="H26" s="21"/>
      <c r="I26" s="21"/>
      <c r="J26" s="21"/>
      <c r="K26" s="21"/>
      <c r="L26" s="21"/>
      <c r="M26" s="29"/>
      <c r="N26" s="29"/>
      <c r="O26" s="18" t="str">
        <f aca="false">IF(N26="","",DATEVALUE(TEXT(N26,"yyyy-mm-dd"))-Calendar!$B$5)</f>
        <v/>
      </c>
      <c r="P26" s="21"/>
      <c r="Q26" s="19" t="str">
        <f aca="false">IF(OR(I26="",J26=""),"",IF(OR(I26="Does not apply",J26="Compliant, evidenced"),"Low",IF(AND(OR(J26="Not compliant, no plan",J26="Not yet assessed"),OR(P26="Order to withdraw or suspend",P26="Personal liability of officers",P26="Loss of licence or authorisation")),"CRITICAL",IF(OR(J26="Not compliant, no plan",J26="Not yet assessed"),"High",IF(OR(J26="Partially compliant",J26="Compliant, evidence incomplete",J26="Not compliant, plan in place"),"Medium","Low")))))</f>
        <v/>
      </c>
      <c r="R26" s="19" t="str">
        <f aca="false">IF(Q26="","",IF(OR(Q26="CRITICAL",AND(O26&lt;&gt;"",O26&lt;=0,J26&lt;&gt;"Compliant, evidenced"),AND(ISNUMBER(O26),O26&lt;=90,OR(J26="Not compliant, no plan",J26="Not yet assessed")),G26=""),"ESCALATE","Monitor"))</f>
        <v/>
      </c>
      <c r="S26" s="29"/>
      <c r="T26" s="21"/>
    </row>
    <row r="27" customFormat="false" ht="30" hidden="false" customHeight="true" outlineLevel="0" collapsed="false">
      <c r="A27" s="21"/>
      <c r="B27" s="21"/>
      <c r="C27" s="21"/>
      <c r="D27" s="21"/>
      <c r="E27" s="21"/>
      <c r="F27" s="21"/>
      <c r="G27" s="21"/>
      <c r="H27" s="21"/>
      <c r="I27" s="21"/>
      <c r="J27" s="21"/>
      <c r="K27" s="21"/>
      <c r="L27" s="21"/>
      <c r="M27" s="29"/>
      <c r="N27" s="29"/>
      <c r="O27" s="18" t="str">
        <f aca="false">IF(N27="","",DATEVALUE(TEXT(N27,"yyyy-mm-dd"))-Calendar!$B$5)</f>
        <v/>
      </c>
      <c r="P27" s="21"/>
      <c r="Q27" s="19" t="str">
        <f aca="false">IF(OR(I27="",J27=""),"",IF(OR(I27="Does not apply",J27="Compliant, evidenced"),"Low",IF(AND(OR(J27="Not compliant, no plan",J27="Not yet assessed"),OR(P27="Order to withdraw or suspend",P27="Personal liability of officers",P27="Loss of licence or authorisation")),"CRITICAL",IF(OR(J27="Not compliant, no plan",J27="Not yet assessed"),"High",IF(OR(J27="Partially compliant",J27="Compliant, evidence incomplete",J27="Not compliant, plan in place"),"Medium","Low")))))</f>
        <v/>
      </c>
      <c r="R27" s="19" t="str">
        <f aca="false">IF(Q27="","",IF(OR(Q27="CRITICAL",AND(O27&lt;&gt;"",O27&lt;=0,J27&lt;&gt;"Compliant, evidenced"),AND(ISNUMBER(O27),O27&lt;=90,OR(J27="Not compliant, no plan",J27="Not yet assessed")),G27=""),"ESCALATE","Monitor"))</f>
        <v/>
      </c>
      <c r="S27" s="29"/>
      <c r="T27" s="21"/>
    </row>
    <row r="28" customFormat="false" ht="30" hidden="false" customHeight="true" outlineLevel="0" collapsed="false">
      <c r="A28" s="21"/>
      <c r="B28" s="21"/>
      <c r="C28" s="21"/>
      <c r="D28" s="21"/>
      <c r="E28" s="21"/>
      <c r="F28" s="21"/>
      <c r="G28" s="21"/>
      <c r="H28" s="21"/>
      <c r="I28" s="21"/>
      <c r="J28" s="21"/>
      <c r="K28" s="21"/>
      <c r="L28" s="21"/>
      <c r="M28" s="29"/>
      <c r="N28" s="29"/>
      <c r="O28" s="18" t="str">
        <f aca="false">IF(N28="","",DATEVALUE(TEXT(N28,"yyyy-mm-dd"))-Calendar!$B$5)</f>
        <v/>
      </c>
      <c r="P28" s="21"/>
      <c r="Q28" s="19" t="str">
        <f aca="false">IF(OR(I28="",J28=""),"",IF(OR(I28="Does not apply",J28="Compliant, evidenced"),"Low",IF(AND(OR(J28="Not compliant, no plan",J28="Not yet assessed"),OR(P28="Order to withdraw or suspend",P28="Personal liability of officers",P28="Loss of licence or authorisation")),"CRITICAL",IF(OR(J28="Not compliant, no plan",J28="Not yet assessed"),"High",IF(OR(J28="Partially compliant",J28="Compliant, evidence incomplete",J28="Not compliant, plan in place"),"Medium","Low")))))</f>
        <v/>
      </c>
      <c r="R28" s="19" t="str">
        <f aca="false">IF(Q28="","",IF(OR(Q28="CRITICAL",AND(O28&lt;&gt;"",O28&lt;=0,J28&lt;&gt;"Compliant, evidenced"),AND(ISNUMBER(O28),O28&lt;=90,OR(J28="Not compliant, no plan",J28="Not yet assessed")),G28=""),"ESCALATE","Monitor"))</f>
        <v/>
      </c>
      <c r="S28" s="29"/>
      <c r="T28" s="21"/>
    </row>
    <row r="29" customFormat="false" ht="30" hidden="false" customHeight="true" outlineLevel="0" collapsed="false">
      <c r="A29" s="21"/>
      <c r="B29" s="21"/>
      <c r="C29" s="21"/>
      <c r="D29" s="21"/>
      <c r="E29" s="21"/>
      <c r="F29" s="21"/>
      <c r="G29" s="21"/>
      <c r="H29" s="21"/>
      <c r="I29" s="21"/>
      <c r="J29" s="21"/>
      <c r="K29" s="21"/>
      <c r="L29" s="21"/>
      <c r="M29" s="29"/>
      <c r="N29" s="29"/>
      <c r="O29" s="18" t="str">
        <f aca="false">IF(N29="","",DATEVALUE(TEXT(N29,"yyyy-mm-dd"))-Calendar!$B$5)</f>
        <v/>
      </c>
      <c r="P29" s="21"/>
      <c r="Q29" s="19" t="str">
        <f aca="false">IF(OR(I29="",J29=""),"",IF(OR(I29="Does not apply",J29="Compliant, evidenced"),"Low",IF(AND(OR(J29="Not compliant, no plan",J29="Not yet assessed"),OR(P29="Order to withdraw or suspend",P29="Personal liability of officers",P29="Loss of licence or authorisation")),"CRITICAL",IF(OR(J29="Not compliant, no plan",J29="Not yet assessed"),"High",IF(OR(J29="Partially compliant",J29="Compliant, evidence incomplete",J29="Not compliant, plan in place"),"Medium","Low")))))</f>
        <v/>
      </c>
      <c r="R29" s="19" t="str">
        <f aca="false">IF(Q29="","",IF(OR(Q29="CRITICAL",AND(O29&lt;&gt;"",O29&lt;=0,J29&lt;&gt;"Compliant, evidenced"),AND(ISNUMBER(O29),O29&lt;=90,OR(J29="Not compliant, no plan",J29="Not yet assessed")),G29=""),"ESCALATE","Monitor"))</f>
        <v/>
      </c>
      <c r="S29" s="29"/>
      <c r="T29" s="21"/>
    </row>
    <row r="30" customFormat="false" ht="30" hidden="false" customHeight="true" outlineLevel="0" collapsed="false">
      <c r="A30" s="21"/>
      <c r="B30" s="21"/>
      <c r="C30" s="21"/>
      <c r="D30" s="21"/>
      <c r="E30" s="21"/>
      <c r="F30" s="21"/>
      <c r="G30" s="21"/>
      <c r="H30" s="21"/>
      <c r="I30" s="21"/>
      <c r="J30" s="21"/>
      <c r="K30" s="21"/>
      <c r="L30" s="21"/>
      <c r="M30" s="29"/>
      <c r="N30" s="29"/>
      <c r="O30" s="18" t="str">
        <f aca="false">IF(N30="","",DATEVALUE(TEXT(N30,"yyyy-mm-dd"))-Calendar!$B$5)</f>
        <v/>
      </c>
      <c r="P30" s="21"/>
      <c r="Q30" s="19" t="str">
        <f aca="false">IF(OR(I30="",J30=""),"",IF(OR(I30="Does not apply",J30="Compliant, evidenced"),"Low",IF(AND(OR(J30="Not compliant, no plan",J30="Not yet assessed"),OR(P30="Order to withdraw or suspend",P30="Personal liability of officers",P30="Loss of licence or authorisation")),"CRITICAL",IF(OR(J30="Not compliant, no plan",J30="Not yet assessed"),"High",IF(OR(J30="Partially compliant",J30="Compliant, evidence incomplete",J30="Not compliant, plan in place"),"Medium","Low")))))</f>
        <v/>
      </c>
      <c r="R30" s="19" t="str">
        <f aca="false">IF(Q30="","",IF(OR(Q30="CRITICAL",AND(O30&lt;&gt;"",O30&lt;=0,J30&lt;&gt;"Compliant, evidenced"),AND(ISNUMBER(O30),O30&lt;=90,OR(J30="Not compliant, no plan",J30="Not yet assessed")),G30=""),"ESCALATE","Monitor"))</f>
        <v/>
      </c>
      <c r="S30" s="29"/>
      <c r="T30" s="21"/>
    </row>
    <row r="31" customFormat="false" ht="30" hidden="false" customHeight="true" outlineLevel="0" collapsed="false">
      <c r="A31" s="21"/>
      <c r="B31" s="21"/>
      <c r="C31" s="21"/>
      <c r="D31" s="21"/>
      <c r="E31" s="21"/>
      <c r="F31" s="21"/>
      <c r="G31" s="21"/>
      <c r="H31" s="21"/>
      <c r="I31" s="21"/>
      <c r="J31" s="21"/>
      <c r="K31" s="21"/>
      <c r="L31" s="21"/>
      <c r="M31" s="29"/>
      <c r="N31" s="29"/>
      <c r="O31" s="18" t="str">
        <f aca="false">IF(N31="","",DATEVALUE(TEXT(N31,"yyyy-mm-dd"))-Calendar!$B$5)</f>
        <v/>
      </c>
      <c r="P31" s="21"/>
      <c r="Q31" s="19" t="str">
        <f aca="false">IF(OR(I31="",J31=""),"",IF(OR(I31="Does not apply",J31="Compliant, evidenced"),"Low",IF(AND(OR(J31="Not compliant, no plan",J31="Not yet assessed"),OR(P31="Order to withdraw or suspend",P31="Personal liability of officers",P31="Loss of licence or authorisation")),"CRITICAL",IF(OR(J31="Not compliant, no plan",J31="Not yet assessed"),"High",IF(OR(J31="Partially compliant",J31="Compliant, evidence incomplete",J31="Not compliant, plan in place"),"Medium","Low")))))</f>
        <v/>
      </c>
      <c r="R31" s="19" t="str">
        <f aca="false">IF(Q31="","",IF(OR(Q31="CRITICAL",AND(O31&lt;&gt;"",O31&lt;=0,J31&lt;&gt;"Compliant, evidenced"),AND(ISNUMBER(O31),O31&lt;=90,OR(J31="Not compliant, no plan",J31="Not yet assessed")),G31=""),"ESCALATE","Monitor"))</f>
        <v/>
      </c>
      <c r="S31" s="29"/>
      <c r="T31" s="21"/>
    </row>
    <row r="32" customFormat="false" ht="30" hidden="false" customHeight="true" outlineLevel="0" collapsed="false">
      <c r="A32" s="21"/>
      <c r="B32" s="21"/>
      <c r="C32" s="21"/>
      <c r="D32" s="21"/>
      <c r="E32" s="21"/>
      <c r="F32" s="21"/>
      <c r="G32" s="21"/>
      <c r="H32" s="21"/>
      <c r="I32" s="21"/>
      <c r="J32" s="21"/>
      <c r="K32" s="21"/>
      <c r="L32" s="21"/>
      <c r="M32" s="29"/>
      <c r="N32" s="29"/>
      <c r="O32" s="18" t="str">
        <f aca="false">IF(N32="","",DATEVALUE(TEXT(N32,"yyyy-mm-dd"))-Calendar!$B$5)</f>
        <v/>
      </c>
      <c r="P32" s="21"/>
      <c r="Q32" s="19" t="str">
        <f aca="false">IF(OR(I32="",J32=""),"",IF(OR(I32="Does not apply",J32="Compliant, evidenced"),"Low",IF(AND(OR(J32="Not compliant, no plan",J32="Not yet assessed"),OR(P32="Order to withdraw or suspend",P32="Personal liability of officers",P32="Loss of licence or authorisation")),"CRITICAL",IF(OR(J32="Not compliant, no plan",J32="Not yet assessed"),"High",IF(OR(J32="Partially compliant",J32="Compliant, evidence incomplete",J32="Not compliant, plan in place"),"Medium","Low")))))</f>
        <v/>
      </c>
      <c r="R32" s="19" t="str">
        <f aca="false">IF(Q32="","",IF(OR(Q32="CRITICAL",AND(O32&lt;&gt;"",O32&lt;=0,J32&lt;&gt;"Compliant, evidenced"),AND(ISNUMBER(O32),O32&lt;=90,OR(J32="Not compliant, no plan",J32="Not yet assessed")),G32=""),"ESCALATE","Monitor"))</f>
        <v/>
      </c>
      <c r="S32" s="29"/>
      <c r="T32" s="21"/>
    </row>
    <row r="33" customFormat="false" ht="30" hidden="false" customHeight="true" outlineLevel="0" collapsed="false">
      <c r="A33" s="21"/>
      <c r="B33" s="21"/>
      <c r="C33" s="21"/>
      <c r="D33" s="21"/>
      <c r="E33" s="21"/>
      <c r="F33" s="21"/>
      <c r="G33" s="21"/>
      <c r="H33" s="21"/>
      <c r="I33" s="21"/>
      <c r="J33" s="21"/>
      <c r="K33" s="21"/>
      <c r="L33" s="21"/>
      <c r="M33" s="29"/>
      <c r="N33" s="29"/>
      <c r="O33" s="18" t="str">
        <f aca="false">IF(N33="","",DATEVALUE(TEXT(N33,"yyyy-mm-dd"))-Calendar!$B$5)</f>
        <v/>
      </c>
      <c r="P33" s="21"/>
      <c r="Q33" s="19" t="str">
        <f aca="false">IF(OR(I33="",J33=""),"",IF(OR(I33="Does not apply",J33="Compliant, evidenced"),"Low",IF(AND(OR(J33="Not compliant, no plan",J33="Not yet assessed"),OR(P33="Order to withdraw or suspend",P33="Personal liability of officers",P33="Loss of licence or authorisation")),"CRITICAL",IF(OR(J33="Not compliant, no plan",J33="Not yet assessed"),"High",IF(OR(J33="Partially compliant",J33="Compliant, evidence incomplete",J33="Not compliant, plan in place"),"Medium","Low")))))</f>
        <v/>
      </c>
      <c r="R33" s="19" t="str">
        <f aca="false">IF(Q33="","",IF(OR(Q33="CRITICAL",AND(O33&lt;&gt;"",O33&lt;=0,J33&lt;&gt;"Compliant, evidenced"),AND(ISNUMBER(O33),O33&lt;=90,OR(J33="Not compliant, no plan",J33="Not yet assessed")),G33=""),"ESCALATE","Monitor"))</f>
        <v/>
      </c>
      <c r="S33" s="29"/>
      <c r="T33" s="21"/>
    </row>
    <row r="34" customFormat="false" ht="30" hidden="false" customHeight="true" outlineLevel="0" collapsed="false">
      <c r="A34" s="21"/>
      <c r="B34" s="21"/>
      <c r="C34" s="21"/>
      <c r="D34" s="21"/>
      <c r="E34" s="21"/>
      <c r="F34" s="21"/>
      <c r="G34" s="21"/>
      <c r="H34" s="21"/>
      <c r="I34" s="21"/>
      <c r="J34" s="21"/>
      <c r="K34" s="21"/>
      <c r="L34" s="21"/>
      <c r="M34" s="29"/>
      <c r="N34" s="29"/>
      <c r="O34" s="18" t="str">
        <f aca="false">IF(N34="","",DATEVALUE(TEXT(N34,"yyyy-mm-dd"))-Calendar!$B$5)</f>
        <v/>
      </c>
      <c r="P34" s="21"/>
      <c r="Q34" s="19" t="str">
        <f aca="false">IF(OR(I34="",J34=""),"",IF(OR(I34="Does not apply",J34="Compliant, evidenced"),"Low",IF(AND(OR(J34="Not compliant, no plan",J34="Not yet assessed"),OR(P34="Order to withdraw or suspend",P34="Personal liability of officers",P34="Loss of licence or authorisation")),"CRITICAL",IF(OR(J34="Not compliant, no plan",J34="Not yet assessed"),"High",IF(OR(J34="Partially compliant",J34="Compliant, evidence incomplete",J34="Not compliant, plan in place"),"Medium","Low")))))</f>
        <v/>
      </c>
      <c r="R34" s="19" t="str">
        <f aca="false">IF(Q34="","",IF(OR(Q34="CRITICAL",AND(O34&lt;&gt;"",O34&lt;=0,J34&lt;&gt;"Compliant, evidenced"),AND(ISNUMBER(O34),O34&lt;=90,OR(J34="Not compliant, no plan",J34="Not yet assessed")),G34=""),"ESCALATE","Monitor"))</f>
        <v/>
      </c>
      <c r="S34" s="29"/>
      <c r="T34" s="21"/>
    </row>
    <row r="35" customFormat="false" ht="30" hidden="false" customHeight="true" outlineLevel="0" collapsed="false">
      <c r="A35" s="21"/>
      <c r="B35" s="21"/>
      <c r="C35" s="21"/>
      <c r="D35" s="21"/>
      <c r="E35" s="21"/>
      <c r="F35" s="21"/>
      <c r="G35" s="21"/>
      <c r="H35" s="21"/>
      <c r="I35" s="21"/>
      <c r="J35" s="21"/>
      <c r="K35" s="21"/>
      <c r="L35" s="21"/>
      <c r="M35" s="29"/>
      <c r="N35" s="29"/>
      <c r="O35" s="18" t="str">
        <f aca="false">IF(N35="","",DATEVALUE(TEXT(N35,"yyyy-mm-dd"))-Calendar!$B$5)</f>
        <v/>
      </c>
      <c r="P35" s="21"/>
      <c r="Q35" s="19" t="str">
        <f aca="false">IF(OR(I35="",J35=""),"",IF(OR(I35="Does not apply",J35="Compliant, evidenced"),"Low",IF(AND(OR(J35="Not compliant, no plan",J35="Not yet assessed"),OR(P35="Order to withdraw or suspend",P35="Personal liability of officers",P35="Loss of licence or authorisation")),"CRITICAL",IF(OR(J35="Not compliant, no plan",J35="Not yet assessed"),"High",IF(OR(J35="Partially compliant",J35="Compliant, evidence incomplete",J35="Not compliant, plan in place"),"Medium","Low")))))</f>
        <v/>
      </c>
      <c r="R35" s="19" t="str">
        <f aca="false">IF(Q35="","",IF(OR(Q35="CRITICAL",AND(O35&lt;&gt;"",O35&lt;=0,J35&lt;&gt;"Compliant, evidenced"),AND(ISNUMBER(O35),O35&lt;=90,OR(J35="Not compliant, no plan",J35="Not yet assessed")),G35=""),"ESCALATE","Monitor"))</f>
        <v/>
      </c>
      <c r="S35" s="29"/>
      <c r="T35" s="21"/>
    </row>
    <row r="36" customFormat="false" ht="30" hidden="false" customHeight="true" outlineLevel="0" collapsed="false">
      <c r="A36" s="21"/>
      <c r="B36" s="21"/>
      <c r="C36" s="21"/>
      <c r="D36" s="21"/>
      <c r="E36" s="21"/>
      <c r="F36" s="21"/>
      <c r="G36" s="21"/>
      <c r="H36" s="21"/>
      <c r="I36" s="21"/>
      <c r="J36" s="21"/>
      <c r="K36" s="21"/>
      <c r="L36" s="21"/>
      <c r="M36" s="29"/>
      <c r="N36" s="29"/>
      <c r="O36" s="18" t="str">
        <f aca="false">IF(N36="","",DATEVALUE(TEXT(N36,"yyyy-mm-dd"))-Calendar!$B$5)</f>
        <v/>
      </c>
      <c r="P36" s="21"/>
      <c r="Q36" s="19" t="str">
        <f aca="false">IF(OR(I36="",J36=""),"",IF(OR(I36="Does not apply",J36="Compliant, evidenced"),"Low",IF(AND(OR(J36="Not compliant, no plan",J36="Not yet assessed"),OR(P36="Order to withdraw or suspend",P36="Personal liability of officers",P36="Loss of licence or authorisation")),"CRITICAL",IF(OR(J36="Not compliant, no plan",J36="Not yet assessed"),"High",IF(OR(J36="Partially compliant",J36="Compliant, evidence incomplete",J36="Not compliant, plan in place"),"Medium","Low")))))</f>
        <v/>
      </c>
      <c r="R36" s="19" t="str">
        <f aca="false">IF(Q36="","",IF(OR(Q36="CRITICAL",AND(O36&lt;&gt;"",O36&lt;=0,J36&lt;&gt;"Compliant, evidenced"),AND(ISNUMBER(O36),O36&lt;=90,OR(J36="Not compliant, no plan",J36="Not yet assessed")),G36=""),"ESCALATE","Monitor"))</f>
        <v/>
      </c>
      <c r="S36" s="29"/>
      <c r="T36" s="21"/>
    </row>
    <row r="37" customFormat="false" ht="30" hidden="false" customHeight="true" outlineLevel="0" collapsed="false">
      <c r="A37" s="21"/>
      <c r="B37" s="21"/>
      <c r="C37" s="21"/>
      <c r="D37" s="21"/>
      <c r="E37" s="21"/>
      <c r="F37" s="21"/>
      <c r="G37" s="21"/>
      <c r="H37" s="21"/>
      <c r="I37" s="21"/>
      <c r="J37" s="21"/>
      <c r="K37" s="21"/>
      <c r="L37" s="21"/>
      <c r="M37" s="29"/>
      <c r="N37" s="29"/>
      <c r="O37" s="18" t="str">
        <f aca="false">IF(N37="","",DATEVALUE(TEXT(N37,"yyyy-mm-dd"))-Calendar!$B$5)</f>
        <v/>
      </c>
      <c r="P37" s="21"/>
      <c r="Q37" s="19" t="str">
        <f aca="false">IF(OR(I37="",J37=""),"",IF(OR(I37="Does not apply",J37="Compliant, evidenced"),"Low",IF(AND(OR(J37="Not compliant, no plan",J37="Not yet assessed"),OR(P37="Order to withdraw or suspend",P37="Personal liability of officers",P37="Loss of licence or authorisation")),"CRITICAL",IF(OR(J37="Not compliant, no plan",J37="Not yet assessed"),"High",IF(OR(J37="Partially compliant",J37="Compliant, evidence incomplete",J37="Not compliant, plan in place"),"Medium","Low")))))</f>
        <v/>
      </c>
      <c r="R37" s="19" t="str">
        <f aca="false">IF(Q37="","",IF(OR(Q37="CRITICAL",AND(O37&lt;&gt;"",O37&lt;=0,J37&lt;&gt;"Compliant, evidenced"),AND(ISNUMBER(O37),O37&lt;=90,OR(J37="Not compliant, no plan",J37="Not yet assessed")),G37=""),"ESCALATE","Monitor"))</f>
        <v/>
      </c>
      <c r="S37" s="29"/>
      <c r="T37" s="21"/>
    </row>
    <row r="38" customFormat="false" ht="30" hidden="false" customHeight="true" outlineLevel="0" collapsed="false">
      <c r="A38" s="21"/>
      <c r="B38" s="21"/>
      <c r="C38" s="21"/>
      <c r="D38" s="21"/>
      <c r="E38" s="21"/>
      <c r="F38" s="21"/>
      <c r="G38" s="21"/>
      <c r="H38" s="21"/>
      <c r="I38" s="21"/>
      <c r="J38" s="21"/>
      <c r="K38" s="21"/>
      <c r="L38" s="21"/>
      <c r="M38" s="29"/>
      <c r="N38" s="29"/>
      <c r="O38" s="18" t="str">
        <f aca="false">IF(N38="","",DATEVALUE(TEXT(N38,"yyyy-mm-dd"))-Calendar!$B$5)</f>
        <v/>
      </c>
      <c r="P38" s="21"/>
      <c r="Q38" s="19" t="str">
        <f aca="false">IF(OR(I38="",J38=""),"",IF(OR(I38="Does not apply",J38="Compliant, evidenced"),"Low",IF(AND(OR(J38="Not compliant, no plan",J38="Not yet assessed"),OR(P38="Order to withdraw or suspend",P38="Personal liability of officers",P38="Loss of licence or authorisation")),"CRITICAL",IF(OR(J38="Not compliant, no plan",J38="Not yet assessed"),"High",IF(OR(J38="Partially compliant",J38="Compliant, evidence incomplete",J38="Not compliant, plan in place"),"Medium","Low")))))</f>
        <v/>
      </c>
      <c r="R38" s="19" t="str">
        <f aca="false">IF(Q38="","",IF(OR(Q38="CRITICAL",AND(O38&lt;&gt;"",O38&lt;=0,J38&lt;&gt;"Compliant, evidenced"),AND(ISNUMBER(O38),O38&lt;=90,OR(J38="Not compliant, no plan",J38="Not yet assessed")),G38=""),"ESCALATE","Monitor"))</f>
        <v/>
      </c>
      <c r="S38" s="29"/>
      <c r="T38" s="21"/>
    </row>
    <row r="39" customFormat="false" ht="30" hidden="false" customHeight="true" outlineLevel="0" collapsed="false">
      <c r="A39" s="21"/>
      <c r="B39" s="21"/>
      <c r="C39" s="21"/>
      <c r="D39" s="21"/>
      <c r="E39" s="21"/>
      <c r="F39" s="21"/>
      <c r="G39" s="21"/>
      <c r="H39" s="21"/>
      <c r="I39" s="21"/>
      <c r="J39" s="21"/>
      <c r="K39" s="21"/>
      <c r="L39" s="21"/>
      <c r="M39" s="29"/>
      <c r="N39" s="29"/>
      <c r="O39" s="18" t="str">
        <f aca="false">IF(N39="","",DATEVALUE(TEXT(N39,"yyyy-mm-dd"))-Calendar!$B$5)</f>
        <v/>
      </c>
      <c r="P39" s="21"/>
      <c r="Q39" s="19" t="str">
        <f aca="false">IF(OR(I39="",J39=""),"",IF(OR(I39="Does not apply",J39="Compliant, evidenced"),"Low",IF(AND(OR(J39="Not compliant, no plan",J39="Not yet assessed"),OR(P39="Order to withdraw or suspend",P39="Personal liability of officers",P39="Loss of licence or authorisation")),"CRITICAL",IF(OR(J39="Not compliant, no plan",J39="Not yet assessed"),"High",IF(OR(J39="Partially compliant",J39="Compliant, evidence incomplete",J39="Not compliant, plan in place"),"Medium","Low")))))</f>
        <v/>
      </c>
      <c r="R39" s="19" t="str">
        <f aca="false">IF(Q39="","",IF(OR(Q39="CRITICAL",AND(O39&lt;&gt;"",O39&lt;=0,J39&lt;&gt;"Compliant, evidenced"),AND(ISNUMBER(O39),O39&lt;=90,OR(J39="Not compliant, no plan",J39="Not yet assessed")),G39=""),"ESCALATE","Monitor"))</f>
        <v/>
      </c>
      <c r="S39" s="29"/>
      <c r="T39" s="21"/>
    </row>
    <row r="40" customFormat="false" ht="30" hidden="false" customHeight="true" outlineLevel="0" collapsed="false">
      <c r="A40" s="21"/>
      <c r="B40" s="21"/>
      <c r="C40" s="21"/>
      <c r="D40" s="21"/>
      <c r="E40" s="21"/>
      <c r="F40" s="21"/>
      <c r="G40" s="21"/>
      <c r="H40" s="21"/>
      <c r="I40" s="21"/>
      <c r="J40" s="21"/>
      <c r="K40" s="21"/>
      <c r="L40" s="21"/>
      <c r="M40" s="29"/>
      <c r="N40" s="29"/>
      <c r="O40" s="18" t="str">
        <f aca="false">IF(N40="","",DATEVALUE(TEXT(N40,"yyyy-mm-dd"))-Calendar!$B$5)</f>
        <v/>
      </c>
      <c r="P40" s="21"/>
      <c r="Q40" s="19" t="str">
        <f aca="false">IF(OR(I40="",J40=""),"",IF(OR(I40="Does not apply",J40="Compliant, evidenced"),"Low",IF(AND(OR(J40="Not compliant, no plan",J40="Not yet assessed"),OR(P40="Order to withdraw or suspend",P40="Personal liability of officers",P40="Loss of licence or authorisation")),"CRITICAL",IF(OR(J40="Not compliant, no plan",J40="Not yet assessed"),"High",IF(OR(J40="Partially compliant",J40="Compliant, evidence incomplete",J40="Not compliant, plan in place"),"Medium","Low")))))</f>
        <v/>
      </c>
      <c r="R40" s="19" t="str">
        <f aca="false">IF(Q40="","",IF(OR(Q40="CRITICAL",AND(O40&lt;&gt;"",O40&lt;=0,J40&lt;&gt;"Compliant, evidenced"),AND(ISNUMBER(O40),O40&lt;=90,OR(J40="Not compliant, no plan",J40="Not yet assessed")),G40=""),"ESCALATE","Monitor"))</f>
        <v/>
      </c>
      <c r="S40" s="29"/>
      <c r="T40" s="21"/>
    </row>
    <row r="41" customFormat="false" ht="30" hidden="false" customHeight="true" outlineLevel="0" collapsed="false">
      <c r="A41" s="21"/>
      <c r="B41" s="21"/>
      <c r="C41" s="21"/>
      <c r="D41" s="21"/>
      <c r="E41" s="21"/>
      <c r="F41" s="21"/>
      <c r="G41" s="21"/>
      <c r="H41" s="21"/>
      <c r="I41" s="21"/>
      <c r="J41" s="21"/>
      <c r="K41" s="21"/>
      <c r="L41" s="21"/>
      <c r="M41" s="29"/>
      <c r="N41" s="29"/>
      <c r="O41" s="18" t="str">
        <f aca="false">IF(N41="","",DATEVALUE(TEXT(N41,"yyyy-mm-dd"))-Calendar!$B$5)</f>
        <v/>
      </c>
      <c r="P41" s="21"/>
      <c r="Q41" s="19" t="str">
        <f aca="false">IF(OR(I41="",J41=""),"",IF(OR(I41="Does not apply",J41="Compliant, evidenced"),"Low",IF(AND(OR(J41="Not compliant, no plan",J41="Not yet assessed"),OR(P41="Order to withdraw or suspend",P41="Personal liability of officers",P41="Loss of licence or authorisation")),"CRITICAL",IF(OR(J41="Not compliant, no plan",J41="Not yet assessed"),"High",IF(OR(J41="Partially compliant",J41="Compliant, evidence incomplete",J41="Not compliant, plan in place"),"Medium","Low")))))</f>
        <v/>
      </c>
      <c r="R41" s="19" t="str">
        <f aca="false">IF(Q41="","",IF(OR(Q41="CRITICAL",AND(O41&lt;&gt;"",O41&lt;=0,J41&lt;&gt;"Compliant, evidenced"),AND(ISNUMBER(O41),O41&lt;=90,OR(J41="Not compliant, no plan",J41="Not yet assessed")),G41=""),"ESCALATE","Monitor"))</f>
        <v/>
      </c>
      <c r="S41" s="29"/>
      <c r="T41" s="21"/>
    </row>
    <row r="42" customFormat="false" ht="30" hidden="false" customHeight="true" outlineLevel="0" collapsed="false">
      <c r="A42" s="21"/>
      <c r="B42" s="21"/>
      <c r="C42" s="21"/>
      <c r="D42" s="21"/>
      <c r="E42" s="21"/>
      <c r="F42" s="21"/>
      <c r="G42" s="21"/>
      <c r="H42" s="21"/>
      <c r="I42" s="21"/>
      <c r="J42" s="21"/>
      <c r="K42" s="21"/>
      <c r="L42" s="21"/>
      <c r="M42" s="29"/>
      <c r="N42" s="29"/>
      <c r="O42" s="18" t="str">
        <f aca="false">IF(N42="","",DATEVALUE(TEXT(N42,"yyyy-mm-dd"))-Calendar!$B$5)</f>
        <v/>
      </c>
      <c r="P42" s="21"/>
      <c r="Q42" s="19" t="str">
        <f aca="false">IF(OR(I42="",J42=""),"",IF(OR(I42="Does not apply",J42="Compliant, evidenced"),"Low",IF(AND(OR(J42="Not compliant, no plan",J42="Not yet assessed"),OR(P42="Order to withdraw or suspend",P42="Personal liability of officers",P42="Loss of licence or authorisation")),"CRITICAL",IF(OR(J42="Not compliant, no plan",J42="Not yet assessed"),"High",IF(OR(J42="Partially compliant",J42="Compliant, evidence incomplete",J42="Not compliant, plan in place"),"Medium","Low")))))</f>
        <v/>
      </c>
      <c r="R42" s="19" t="str">
        <f aca="false">IF(Q42="","",IF(OR(Q42="CRITICAL",AND(O42&lt;&gt;"",O42&lt;=0,J42&lt;&gt;"Compliant, evidenced"),AND(ISNUMBER(O42),O42&lt;=90,OR(J42="Not compliant, no plan",J42="Not yet assessed")),G42=""),"ESCALATE","Monitor"))</f>
        <v/>
      </c>
      <c r="S42" s="29"/>
      <c r="T42" s="21"/>
    </row>
    <row r="43" customFormat="false" ht="30" hidden="false" customHeight="true" outlineLevel="0" collapsed="false">
      <c r="A43" s="21"/>
      <c r="B43" s="21"/>
      <c r="C43" s="21"/>
      <c r="D43" s="21"/>
      <c r="E43" s="21"/>
      <c r="F43" s="21"/>
      <c r="G43" s="21"/>
      <c r="H43" s="21"/>
      <c r="I43" s="21"/>
      <c r="J43" s="21"/>
      <c r="K43" s="21"/>
      <c r="L43" s="21"/>
      <c r="M43" s="29"/>
      <c r="N43" s="29"/>
      <c r="O43" s="18" t="str">
        <f aca="false">IF(N43="","",DATEVALUE(TEXT(N43,"yyyy-mm-dd"))-Calendar!$B$5)</f>
        <v/>
      </c>
      <c r="P43" s="21"/>
      <c r="Q43" s="19" t="str">
        <f aca="false">IF(OR(I43="",J43=""),"",IF(OR(I43="Does not apply",J43="Compliant, evidenced"),"Low",IF(AND(OR(J43="Not compliant, no plan",J43="Not yet assessed"),OR(P43="Order to withdraw or suspend",P43="Personal liability of officers",P43="Loss of licence or authorisation")),"CRITICAL",IF(OR(J43="Not compliant, no plan",J43="Not yet assessed"),"High",IF(OR(J43="Partially compliant",J43="Compliant, evidence incomplete",J43="Not compliant, plan in place"),"Medium","Low")))))</f>
        <v/>
      </c>
      <c r="R43" s="19" t="str">
        <f aca="false">IF(Q43="","",IF(OR(Q43="CRITICAL",AND(O43&lt;&gt;"",O43&lt;=0,J43&lt;&gt;"Compliant, evidenced"),AND(ISNUMBER(O43),O43&lt;=90,OR(J43="Not compliant, no plan",J43="Not yet assessed")),G43=""),"ESCALATE","Monitor"))</f>
        <v/>
      </c>
      <c r="S43" s="29"/>
      <c r="T43" s="21"/>
    </row>
    <row r="44" customFormat="false" ht="30" hidden="false" customHeight="true" outlineLevel="0" collapsed="false">
      <c r="A44" s="21"/>
      <c r="B44" s="21"/>
      <c r="C44" s="21"/>
      <c r="D44" s="21"/>
      <c r="E44" s="21"/>
      <c r="F44" s="21"/>
      <c r="G44" s="21"/>
      <c r="H44" s="21"/>
      <c r="I44" s="21"/>
      <c r="J44" s="21"/>
      <c r="K44" s="21"/>
      <c r="L44" s="21"/>
      <c r="M44" s="29"/>
      <c r="N44" s="29"/>
      <c r="O44" s="18" t="str">
        <f aca="false">IF(N44="","",DATEVALUE(TEXT(N44,"yyyy-mm-dd"))-Calendar!$B$5)</f>
        <v/>
      </c>
      <c r="P44" s="21"/>
      <c r="Q44" s="19" t="str">
        <f aca="false">IF(OR(I44="",J44=""),"",IF(OR(I44="Does not apply",J44="Compliant, evidenced"),"Low",IF(AND(OR(J44="Not compliant, no plan",J44="Not yet assessed"),OR(P44="Order to withdraw or suspend",P44="Personal liability of officers",P44="Loss of licence or authorisation")),"CRITICAL",IF(OR(J44="Not compliant, no plan",J44="Not yet assessed"),"High",IF(OR(J44="Partially compliant",J44="Compliant, evidence incomplete",J44="Not compliant, plan in place"),"Medium","Low")))))</f>
        <v/>
      </c>
      <c r="R44" s="19" t="str">
        <f aca="false">IF(Q44="","",IF(OR(Q44="CRITICAL",AND(O44&lt;&gt;"",O44&lt;=0,J44&lt;&gt;"Compliant, evidenced"),AND(ISNUMBER(O44),O44&lt;=90,OR(J44="Not compliant, no plan",J44="Not yet assessed")),G44=""),"ESCALATE","Monitor"))</f>
        <v/>
      </c>
      <c r="S44" s="29"/>
      <c r="T44" s="21"/>
    </row>
    <row r="45" customFormat="false" ht="30" hidden="false" customHeight="true" outlineLevel="0" collapsed="false">
      <c r="A45" s="21"/>
      <c r="B45" s="21"/>
      <c r="C45" s="21"/>
      <c r="D45" s="21"/>
      <c r="E45" s="21"/>
      <c r="F45" s="21"/>
      <c r="G45" s="21"/>
      <c r="H45" s="21"/>
      <c r="I45" s="21"/>
      <c r="J45" s="21"/>
      <c r="K45" s="21"/>
      <c r="L45" s="21"/>
      <c r="M45" s="29"/>
      <c r="N45" s="29"/>
      <c r="O45" s="18" t="str">
        <f aca="false">IF(N45="","",DATEVALUE(TEXT(N45,"yyyy-mm-dd"))-Calendar!$B$5)</f>
        <v/>
      </c>
      <c r="P45" s="21"/>
      <c r="Q45" s="19" t="str">
        <f aca="false">IF(OR(I45="",J45=""),"",IF(OR(I45="Does not apply",J45="Compliant, evidenced"),"Low",IF(AND(OR(J45="Not compliant, no plan",J45="Not yet assessed"),OR(P45="Order to withdraw or suspend",P45="Personal liability of officers",P45="Loss of licence or authorisation")),"CRITICAL",IF(OR(J45="Not compliant, no plan",J45="Not yet assessed"),"High",IF(OR(J45="Partially compliant",J45="Compliant, evidence incomplete",J45="Not compliant, plan in place"),"Medium","Low")))))</f>
        <v/>
      </c>
      <c r="R45" s="19" t="str">
        <f aca="false">IF(Q45="","",IF(OR(Q45="CRITICAL",AND(O45&lt;&gt;"",O45&lt;=0,J45&lt;&gt;"Compliant, evidenced"),AND(ISNUMBER(O45),O45&lt;=90,OR(J45="Not compliant, no plan",J45="Not yet assessed")),G45=""),"ESCALATE","Monitor"))</f>
        <v/>
      </c>
      <c r="S45" s="29"/>
      <c r="T45" s="21"/>
    </row>
    <row r="46" customFormat="false" ht="30" hidden="false" customHeight="true" outlineLevel="0" collapsed="false">
      <c r="A46" s="21"/>
      <c r="B46" s="21"/>
      <c r="C46" s="21"/>
      <c r="D46" s="21"/>
      <c r="E46" s="21"/>
      <c r="F46" s="21"/>
      <c r="G46" s="21"/>
      <c r="H46" s="21"/>
      <c r="I46" s="21"/>
      <c r="J46" s="21"/>
      <c r="K46" s="21"/>
      <c r="L46" s="21"/>
      <c r="M46" s="29"/>
      <c r="N46" s="29"/>
      <c r="O46" s="18" t="str">
        <f aca="false">IF(N46="","",DATEVALUE(TEXT(N46,"yyyy-mm-dd"))-Calendar!$B$5)</f>
        <v/>
      </c>
      <c r="P46" s="21"/>
      <c r="Q46" s="19" t="str">
        <f aca="false">IF(OR(I46="",J46=""),"",IF(OR(I46="Does not apply",J46="Compliant, evidenced"),"Low",IF(AND(OR(J46="Not compliant, no plan",J46="Not yet assessed"),OR(P46="Order to withdraw or suspend",P46="Personal liability of officers",P46="Loss of licence or authorisation")),"CRITICAL",IF(OR(J46="Not compliant, no plan",J46="Not yet assessed"),"High",IF(OR(J46="Partially compliant",J46="Compliant, evidence incomplete",J46="Not compliant, plan in place"),"Medium","Low")))))</f>
        <v/>
      </c>
      <c r="R46" s="19" t="str">
        <f aca="false">IF(Q46="","",IF(OR(Q46="CRITICAL",AND(O46&lt;&gt;"",O46&lt;=0,J46&lt;&gt;"Compliant, evidenced"),AND(ISNUMBER(O46),O46&lt;=90,OR(J46="Not compliant, no plan",J46="Not yet assessed")),G46=""),"ESCALATE","Monitor"))</f>
        <v/>
      </c>
      <c r="S46" s="29"/>
      <c r="T46" s="21"/>
    </row>
    <row r="47" customFormat="false" ht="30" hidden="false" customHeight="true" outlineLevel="0" collapsed="false">
      <c r="A47" s="21"/>
      <c r="B47" s="21"/>
      <c r="C47" s="21"/>
      <c r="D47" s="21"/>
      <c r="E47" s="21"/>
      <c r="F47" s="21"/>
      <c r="G47" s="21"/>
      <c r="H47" s="21"/>
      <c r="I47" s="21"/>
      <c r="J47" s="21"/>
      <c r="K47" s="21"/>
      <c r="L47" s="21"/>
      <c r="M47" s="29"/>
      <c r="N47" s="29"/>
      <c r="O47" s="18" t="str">
        <f aca="false">IF(N47="","",DATEVALUE(TEXT(N47,"yyyy-mm-dd"))-Calendar!$B$5)</f>
        <v/>
      </c>
      <c r="P47" s="21"/>
      <c r="Q47" s="19" t="str">
        <f aca="false">IF(OR(I47="",J47=""),"",IF(OR(I47="Does not apply",J47="Compliant, evidenced"),"Low",IF(AND(OR(J47="Not compliant, no plan",J47="Not yet assessed"),OR(P47="Order to withdraw or suspend",P47="Personal liability of officers",P47="Loss of licence or authorisation")),"CRITICAL",IF(OR(J47="Not compliant, no plan",J47="Not yet assessed"),"High",IF(OR(J47="Partially compliant",J47="Compliant, evidence incomplete",J47="Not compliant, plan in place"),"Medium","Low")))))</f>
        <v/>
      </c>
      <c r="R47" s="19" t="str">
        <f aca="false">IF(Q47="","",IF(OR(Q47="CRITICAL",AND(O47&lt;&gt;"",O47&lt;=0,J47&lt;&gt;"Compliant, evidenced"),AND(ISNUMBER(O47),O47&lt;=90,OR(J47="Not compliant, no plan",J47="Not yet assessed")),G47=""),"ESCALATE","Monitor"))</f>
        <v/>
      </c>
      <c r="S47" s="29"/>
      <c r="T47" s="21"/>
    </row>
    <row r="48" customFormat="false" ht="30" hidden="false" customHeight="true" outlineLevel="0" collapsed="false">
      <c r="A48" s="21"/>
      <c r="B48" s="21"/>
      <c r="C48" s="21"/>
      <c r="D48" s="21"/>
      <c r="E48" s="21"/>
      <c r="F48" s="21"/>
      <c r="G48" s="21"/>
      <c r="H48" s="21"/>
      <c r="I48" s="21"/>
      <c r="J48" s="21"/>
      <c r="K48" s="21"/>
      <c r="L48" s="21"/>
      <c r="M48" s="29"/>
      <c r="N48" s="29"/>
      <c r="O48" s="18" t="str">
        <f aca="false">IF(N48="","",DATEVALUE(TEXT(N48,"yyyy-mm-dd"))-Calendar!$B$5)</f>
        <v/>
      </c>
      <c r="P48" s="21"/>
      <c r="Q48" s="19" t="str">
        <f aca="false">IF(OR(I48="",J48=""),"",IF(OR(I48="Does not apply",J48="Compliant, evidenced"),"Low",IF(AND(OR(J48="Not compliant, no plan",J48="Not yet assessed"),OR(P48="Order to withdraw or suspend",P48="Personal liability of officers",P48="Loss of licence or authorisation")),"CRITICAL",IF(OR(J48="Not compliant, no plan",J48="Not yet assessed"),"High",IF(OR(J48="Partially compliant",J48="Compliant, evidence incomplete",J48="Not compliant, plan in place"),"Medium","Low")))))</f>
        <v/>
      </c>
      <c r="R48" s="19" t="str">
        <f aca="false">IF(Q48="","",IF(OR(Q48="CRITICAL",AND(O48&lt;&gt;"",O48&lt;=0,J48&lt;&gt;"Compliant, evidenced"),AND(ISNUMBER(O48),O48&lt;=90,OR(J48="Not compliant, no plan",J48="Not yet assessed")),G48=""),"ESCALATE","Monitor"))</f>
        <v/>
      </c>
      <c r="S48" s="29"/>
      <c r="T48" s="21"/>
    </row>
    <row r="49" customFormat="false" ht="30" hidden="false" customHeight="true" outlineLevel="0" collapsed="false">
      <c r="A49" s="21"/>
      <c r="B49" s="21"/>
      <c r="C49" s="21"/>
      <c r="D49" s="21"/>
      <c r="E49" s="21"/>
      <c r="F49" s="21"/>
      <c r="G49" s="21"/>
      <c r="H49" s="21"/>
      <c r="I49" s="21"/>
      <c r="J49" s="21"/>
      <c r="K49" s="21"/>
      <c r="L49" s="21"/>
      <c r="M49" s="29"/>
      <c r="N49" s="29"/>
      <c r="O49" s="18" t="str">
        <f aca="false">IF(N49="","",DATEVALUE(TEXT(N49,"yyyy-mm-dd"))-Calendar!$B$5)</f>
        <v/>
      </c>
      <c r="P49" s="21"/>
      <c r="Q49" s="19" t="str">
        <f aca="false">IF(OR(I49="",J49=""),"",IF(OR(I49="Does not apply",J49="Compliant, evidenced"),"Low",IF(AND(OR(J49="Not compliant, no plan",J49="Not yet assessed"),OR(P49="Order to withdraw or suspend",P49="Personal liability of officers",P49="Loss of licence or authorisation")),"CRITICAL",IF(OR(J49="Not compliant, no plan",J49="Not yet assessed"),"High",IF(OR(J49="Partially compliant",J49="Compliant, evidence incomplete",J49="Not compliant, plan in place"),"Medium","Low")))))</f>
        <v/>
      </c>
      <c r="R49" s="19" t="str">
        <f aca="false">IF(Q49="","",IF(OR(Q49="CRITICAL",AND(O49&lt;&gt;"",O49&lt;=0,J49&lt;&gt;"Compliant, evidenced"),AND(ISNUMBER(O49),O49&lt;=90,OR(J49="Not compliant, no plan",J49="Not yet assessed")),G49=""),"ESCALATE","Monitor"))</f>
        <v/>
      </c>
      <c r="S49" s="29"/>
      <c r="T49" s="21"/>
    </row>
    <row r="50" customFormat="false" ht="30" hidden="false" customHeight="true" outlineLevel="0" collapsed="false">
      <c r="A50" s="21"/>
      <c r="B50" s="21"/>
      <c r="C50" s="21"/>
      <c r="D50" s="21"/>
      <c r="E50" s="21"/>
      <c r="F50" s="21"/>
      <c r="G50" s="21"/>
      <c r="H50" s="21"/>
      <c r="I50" s="21"/>
      <c r="J50" s="21"/>
      <c r="K50" s="21"/>
      <c r="L50" s="21"/>
      <c r="M50" s="29"/>
      <c r="N50" s="29"/>
      <c r="O50" s="18" t="str">
        <f aca="false">IF(N50="","",DATEVALUE(TEXT(N50,"yyyy-mm-dd"))-Calendar!$B$5)</f>
        <v/>
      </c>
      <c r="P50" s="21"/>
      <c r="Q50" s="19" t="str">
        <f aca="false">IF(OR(I50="",J50=""),"",IF(OR(I50="Does not apply",J50="Compliant, evidenced"),"Low",IF(AND(OR(J50="Not compliant, no plan",J50="Not yet assessed"),OR(P50="Order to withdraw or suspend",P50="Personal liability of officers",P50="Loss of licence or authorisation")),"CRITICAL",IF(OR(J50="Not compliant, no plan",J50="Not yet assessed"),"High",IF(OR(J50="Partially compliant",J50="Compliant, evidence incomplete",J50="Not compliant, plan in place"),"Medium","Low")))))</f>
        <v/>
      </c>
      <c r="R50" s="19" t="str">
        <f aca="false">IF(Q50="","",IF(OR(Q50="CRITICAL",AND(O50&lt;&gt;"",O50&lt;=0,J50&lt;&gt;"Compliant, evidenced"),AND(ISNUMBER(O50),O50&lt;=90,OR(J50="Not compliant, no plan",J50="Not yet assessed")),G50=""),"ESCALATE","Monitor"))</f>
        <v/>
      </c>
      <c r="S50" s="29"/>
      <c r="T50" s="21"/>
    </row>
    <row r="51" customFormat="false" ht="30" hidden="false" customHeight="true" outlineLevel="0" collapsed="false">
      <c r="A51" s="21"/>
      <c r="B51" s="21"/>
      <c r="C51" s="21"/>
      <c r="D51" s="21"/>
      <c r="E51" s="21"/>
      <c r="F51" s="21"/>
      <c r="G51" s="21"/>
      <c r="H51" s="21"/>
      <c r="I51" s="21"/>
      <c r="J51" s="21"/>
      <c r="K51" s="21"/>
      <c r="L51" s="21"/>
      <c r="M51" s="29"/>
      <c r="N51" s="29"/>
      <c r="O51" s="18" t="str">
        <f aca="false">IF(N51="","",DATEVALUE(TEXT(N51,"yyyy-mm-dd"))-Calendar!$B$5)</f>
        <v/>
      </c>
      <c r="P51" s="21"/>
      <c r="Q51" s="19" t="str">
        <f aca="false">IF(OR(I51="",J51=""),"",IF(OR(I51="Does not apply",J51="Compliant, evidenced"),"Low",IF(AND(OR(J51="Not compliant, no plan",J51="Not yet assessed"),OR(P51="Order to withdraw or suspend",P51="Personal liability of officers",P51="Loss of licence or authorisation")),"CRITICAL",IF(OR(J51="Not compliant, no plan",J51="Not yet assessed"),"High",IF(OR(J51="Partially compliant",J51="Compliant, evidence incomplete",J51="Not compliant, plan in place"),"Medium","Low")))))</f>
        <v/>
      </c>
      <c r="R51" s="19" t="str">
        <f aca="false">IF(Q51="","",IF(OR(Q51="CRITICAL",AND(O51&lt;&gt;"",O51&lt;=0,J51&lt;&gt;"Compliant, evidenced"),AND(ISNUMBER(O51),O51&lt;=90,OR(J51="Not compliant, no plan",J51="Not yet assessed")),G51=""),"ESCALATE","Monitor"))</f>
        <v/>
      </c>
      <c r="S51" s="29"/>
      <c r="T51" s="21"/>
    </row>
    <row r="52" customFormat="false" ht="30" hidden="false" customHeight="true" outlineLevel="0" collapsed="false">
      <c r="A52" s="21"/>
      <c r="B52" s="21"/>
      <c r="C52" s="21"/>
      <c r="D52" s="21"/>
      <c r="E52" s="21"/>
      <c r="F52" s="21"/>
      <c r="G52" s="21"/>
      <c r="H52" s="21"/>
      <c r="I52" s="21"/>
      <c r="J52" s="21"/>
      <c r="K52" s="21"/>
      <c r="L52" s="21"/>
      <c r="M52" s="29"/>
      <c r="N52" s="29"/>
      <c r="O52" s="18" t="str">
        <f aca="false">IF(N52="","",DATEVALUE(TEXT(N52,"yyyy-mm-dd"))-Calendar!$B$5)</f>
        <v/>
      </c>
      <c r="P52" s="21"/>
      <c r="Q52" s="19" t="str">
        <f aca="false">IF(OR(I52="",J52=""),"",IF(OR(I52="Does not apply",J52="Compliant, evidenced"),"Low",IF(AND(OR(J52="Not compliant, no plan",J52="Not yet assessed"),OR(P52="Order to withdraw or suspend",P52="Personal liability of officers",P52="Loss of licence or authorisation")),"CRITICAL",IF(OR(J52="Not compliant, no plan",J52="Not yet assessed"),"High",IF(OR(J52="Partially compliant",J52="Compliant, evidence incomplete",J52="Not compliant, plan in place"),"Medium","Low")))))</f>
        <v/>
      </c>
      <c r="R52" s="19" t="str">
        <f aca="false">IF(Q52="","",IF(OR(Q52="CRITICAL",AND(O52&lt;&gt;"",O52&lt;=0,J52&lt;&gt;"Compliant, evidenced"),AND(ISNUMBER(O52),O52&lt;=90,OR(J52="Not compliant, no plan",J52="Not yet assessed")),G52=""),"ESCALATE","Monitor"))</f>
        <v/>
      </c>
      <c r="S52" s="29"/>
      <c r="T52" s="21"/>
    </row>
    <row r="53" customFormat="false" ht="30" hidden="false" customHeight="true" outlineLevel="0" collapsed="false">
      <c r="A53" s="21"/>
      <c r="B53" s="21"/>
      <c r="C53" s="21"/>
      <c r="D53" s="21"/>
      <c r="E53" s="21"/>
      <c r="F53" s="21"/>
      <c r="G53" s="21"/>
      <c r="H53" s="21"/>
      <c r="I53" s="21"/>
      <c r="J53" s="21"/>
      <c r="K53" s="21"/>
      <c r="L53" s="21"/>
      <c r="M53" s="29"/>
      <c r="N53" s="29"/>
      <c r="O53" s="18" t="str">
        <f aca="false">IF(N53="","",DATEVALUE(TEXT(N53,"yyyy-mm-dd"))-Calendar!$B$5)</f>
        <v/>
      </c>
      <c r="P53" s="21"/>
      <c r="Q53" s="19" t="str">
        <f aca="false">IF(OR(I53="",J53=""),"",IF(OR(I53="Does not apply",J53="Compliant, evidenced"),"Low",IF(AND(OR(J53="Not compliant, no plan",J53="Not yet assessed"),OR(P53="Order to withdraw or suspend",P53="Personal liability of officers",P53="Loss of licence or authorisation")),"CRITICAL",IF(OR(J53="Not compliant, no plan",J53="Not yet assessed"),"High",IF(OR(J53="Partially compliant",J53="Compliant, evidence incomplete",J53="Not compliant, plan in place"),"Medium","Low")))))</f>
        <v/>
      </c>
      <c r="R53" s="19" t="str">
        <f aca="false">IF(Q53="","",IF(OR(Q53="CRITICAL",AND(O53&lt;&gt;"",O53&lt;=0,J53&lt;&gt;"Compliant, evidenced"),AND(ISNUMBER(O53),O53&lt;=90,OR(J53="Not compliant, no plan",J53="Not yet assessed")),G53=""),"ESCALATE","Monitor"))</f>
        <v/>
      </c>
      <c r="S53" s="29"/>
      <c r="T53" s="21"/>
    </row>
    <row r="54" customFormat="false" ht="30" hidden="false" customHeight="true" outlineLevel="0" collapsed="false">
      <c r="A54" s="21"/>
      <c r="B54" s="21"/>
      <c r="C54" s="21"/>
      <c r="D54" s="21"/>
      <c r="E54" s="21"/>
      <c r="F54" s="21"/>
      <c r="G54" s="21"/>
      <c r="H54" s="21"/>
      <c r="I54" s="21"/>
      <c r="J54" s="21"/>
      <c r="K54" s="21"/>
      <c r="L54" s="21"/>
      <c r="M54" s="29"/>
      <c r="N54" s="29"/>
      <c r="O54" s="18" t="str">
        <f aca="false">IF(N54="","",DATEVALUE(TEXT(N54,"yyyy-mm-dd"))-Calendar!$B$5)</f>
        <v/>
      </c>
      <c r="P54" s="21"/>
      <c r="Q54" s="19" t="str">
        <f aca="false">IF(OR(I54="",J54=""),"",IF(OR(I54="Does not apply",J54="Compliant, evidenced"),"Low",IF(AND(OR(J54="Not compliant, no plan",J54="Not yet assessed"),OR(P54="Order to withdraw or suspend",P54="Personal liability of officers",P54="Loss of licence or authorisation")),"CRITICAL",IF(OR(J54="Not compliant, no plan",J54="Not yet assessed"),"High",IF(OR(J54="Partially compliant",J54="Compliant, evidence incomplete",J54="Not compliant, plan in place"),"Medium","Low")))))</f>
        <v/>
      </c>
      <c r="R54" s="19" t="str">
        <f aca="false">IF(Q54="","",IF(OR(Q54="CRITICAL",AND(O54&lt;&gt;"",O54&lt;=0,J54&lt;&gt;"Compliant, evidenced"),AND(ISNUMBER(O54),O54&lt;=90,OR(J54="Not compliant, no plan",J54="Not yet assessed")),G54=""),"ESCALATE","Monitor"))</f>
        <v/>
      </c>
      <c r="S54" s="29"/>
      <c r="T54" s="21"/>
    </row>
    <row r="56" customFormat="false" ht="15" hidden="false" customHeight="true" outlineLevel="0" collapsed="false">
      <c r="A56" s="11" t="s">
        <v>28</v>
      </c>
      <c r="B56" s="11"/>
      <c r="C56" s="11"/>
      <c r="D56" s="11"/>
      <c r="E56" s="11"/>
      <c r="F56" s="11"/>
      <c r="G56" s="11"/>
      <c r="H56" s="11"/>
      <c r="I56" s="11"/>
      <c r="J56" s="11"/>
      <c r="K56" s="11"/>
      <c r="L56" s="11"/>
      <c r="M56" s="11"/>
      <c r="N56" s="11"/>
      <c r="O56" s="11"/>
      <c r="P56" s="11"/>
      <c r="Q56" s="11"/>
      <c r="R56" s="11"/>
      <c r="S56" s="11"/>
      <c r="T56" s="11"/>
    </row>
    <row r="57" customFormat="false" ht="15" hidden="false" customHeight="true" outlineLevel="0" collapsed="false">
      <c r="A57" s="11"/>
      <c r="B57" s="11"/>
      <c r="C57" s="11"/>
      <c r="D57" s="11"/>
      <c r="E57" s="11"/>
      <c r="F57" s="11"/>
      <c r="G57" s="11"/>
      <c r="H57" s="11"/>
      <c r="I57" s="11"/>
      <c r="J57" s="11"/>
      <c r="K57" s="11"/>
      <c r="L57" s="11"/>
      <c r="M57" s="11"/>
      <c r="N57" s="11"/>
      <c r="O57" s="11"/>
      <c r="P57" s="11"/>
      <c r="Q57" s="11"/>
      <c r="R57" s="11"/>
      <c r="S57" s="11"/>
      <c r="T57" s="11"/>
    </row>
  </sheetData>
  <autoFilter ref="A4:T54"/>
  <mergeCells count="3">
    <mergeCell ref="A1:T1"/>
    <mergeCell ref="A2:T2"/>
    <mergeCell ref="A56:T57"/>
  </mergeCells>
  <conditionalFormatting sqref="Q5:Q54">
    <cfRule type="expression" priority="2" aboveAverage="0" equalAverage="0" bottom="0" percent="0" rank="0" text="" dxfId="11">
      <formula>$Q5="CRITICAL"</formula>
    </cfRule>
    <cfRule type="expression" priority="3" aboveAverage="0" equalAverage="0" bottom="0" percent="0" rank="0" text="" dxfId="13">
      <formula>$Q5="High"</formula>
    </cfRule>
  </conditionalFormatting>
  <conditionalFormatting sqref="R5:R54">
    <cfRule type="expression" priority="4" aboveAverage="0" equalAverage="0" bottom="0" percent="0" rank="0" text="" dxfId="11">
      <formula>$R5="ESCALATE"</formula>
    </cfRule>
  </conditionalFormatting>
  <dataValidations count="4">
    <dataValidation allowBlank="true" errorStyle="stop" operator="between" showDropDown="false" showErrorMessage="false" showInputMessage="false" sqref="H5:H54" type="list">
      <formula1>"Legal,Compliance,Security,Data protection,Risk,Architecture,Procurement,Internal audit"</formula1>
      <formula2>0</formula2>
    </dataValidation>
    <dataValidation allowBlank="true" errorStyle="stop" operator="between" showDropDown="false" showErrorMessage="false" showInputMessage="false" sqref="I5:I54" type="list">
      <formula1>"Applies,Does not apply,Applies in part,Under assessment"</formula1>
      <formula2>0</formula2>
    </dataValidation>
    <dataValidation allowBlank="true" errorStyle="stop" operator="between" showDropDown="false" showErrorMessage="false" showInputMessage="false" sqref="J5:J54" type="list">
      <formula1>"Compliant,evidenced,Compliant,evidence incomplete,Partially compliant,Not compliant,plan in place,Not compliant,no plan,Not yet assessed"</formula1>
      <formula2>0</formula2>
    </dataValidation>
    <dataValidation allowBlank="true" errorStyle="stop" operator="between" showDropDown="false" showErrorMessage="false" showInputMessage="false" sqref="P5:P54" type="list">
      <formula1>"Administrative fine,Order to withdraw or suspend,Personal liability of officers,Contractual breach with customers,Loss of licence or authorisation,Reputational only,Not yet assessed"</formula1>
      <formula2>0</formula2>
    </dataValidation>
  </dataValidations>
  <printOptions headings="false" gridLines="false" gridLinesSet="true" horizontalCentered="false" verticalCentered="false"/>
  <pageMargins left="0.4" right="0.4" top="0.5" bottom="0.5" header="0.511811023622047" footer="0.25"/>
  <pageSetup paperSize="1" scale="100" fitToWidth="3" fitToHeight="0" pageOrder="downThenOver" orientation="landscape" blackAndWhite="false" draft="false" cellComments="none" horizontalDpi="300" verticalDpi="300" copies="1"/>
  <headerFooter differentFirst="false" differentOddEven="false">
    <oddHeader/>
    <oddFooter>&amp;L&amp;8 &amp;K808080When Agents Rule companion toolkit&amp;R&amp;8 &amp;K808080&amp;A  |  Page &amp;P of &amp;N</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75569"/>
    <pageSetUpPr fitToPage="true"/>
  </sheetPr>
  <dimension ref="A1:G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26"/>
    <col collapsed="false" customWidth="true" hidden="false" outlineLevel="0" max="6" min="2" style="1" width="18"/>
    <col collapsed="false" customWidth="true" hidden="false" outlineLevel="0" max="7" min="7" style="1" width="30"/>
  </cols>
  <sheetData>
    <row r="1" customFormat="false" ht="30" hidden="false" customHeight="true" outlineLevel="0" collapsed="false">
      <c r="A1" s="30" t="s">
        <v>187</v>
      </c>
      <c r="B1" s="30"/>
      <c r="C1" s="30"/>
      <c r="D1" s="30"/>
      <c r="E1" s="30"/>
      <c r="F1" s="30"/>
      <c r="G1" s="30"/>
    </row>
    <row r="2" customFormat="false" ht="25.5" hidden="false" customHeight="true" outlineLevel="0" collapsed="false">
      <c r="A2" s="3" t="s">
        <v>188</v>
      </c>
      <c r="B2" s="3"/>
      <c r="C2" s="3"/>
      <c r="D2" s="3"/>
      <c r="E2" s="3"/>
      <c r="F2" s="3"/>
      <c r="G2" s="3"/>
    </row>
    <row r="4" customFormat="false" ht="39.75" hidden="false" customHeight="true" outlineLevel="0" collapsed="false">
      <c r="A4" s="31" t="s">
        <v>158</v>
      </c>
      <c r="B4" s="31" t="s">
        <v>189</v>
      </c>
      <c r="C4" s="31" t="s">
        <v>190</v>
      </c>
      <c r="D4" s="31" t="s">
        <v>191</v>
      </c>
      <c r="E4" s="31" t="s">
        <v>192</v>
      </c>
      <c r="F4" s="31" t="s">
        <v>193</v>
      </c>
      <c r="G4" s="31" t="s">
        <v>194</v>
      </c>
    </row>
    <row r="5" customFormat="false" ht="21.75" hidden="false" customHeight="true" outlineLevel="0" collapsed="false">
      <c r="A5" s="32" t="s">
        <v>195</v>
      </c>
      <c r="B5" s="21"/>
      <c r="C5" s="21"/>
      <c r="D5" s="21"/>
      <c r="E5" s="21"/>
      <c r="F5" s="21"/>
      <c r="G5" s="21"/>
    </row>
    <row r="6" customFormat="false" ht="21.75" hidden="false" customHeight="true" outlineLevel="0" collapsed="false">
      <c r="A6" s="32" t="s">
        <v>196</v>
      </c>
      <c r="B6" s="21"/>
      <c r="C6" s="21"/>
      <c r="D6" s="21"/>
      <c r="E6" s="21"/>
      <c r="F6" s="21"/>
      <c r="G6" s="21"/>
    </row>
    <row r="7" customFormat="false" ht="21.75" hidden="false" customHeight="true" outlineLevel="0" collapsed="false">
      <c r="A7" s="32" t="s">
        <v>197</v>
      </c>
      <c r="B7" s="21"/>
      <c r="C7" s="21"/>
      <c r="D7" s="21"/>
      <c r="E7" s="21"/>
      <c r="F7" s="21"/>
      <c r="G7" s="21"/>
    </row>
    <row r="8" customFormat="false" ht="21.75" hidden="false" customHeight="true" outlineLevel="0" collapsed="false">
      <c r="A8" s="32" t="s">
        <v>198</v>
      </c>
      <c r="B8" s="21"/>
      <c r="C8" s="21"/>
      <c r="D8" s="21"/>
      <c r="E8" s="21"/>
      <c r="F8" s="21"/>
      <c r="G8" s="21"/>
    </row>
    <row r="9" customFormat="false" ht="21.75" hidden="false" customHeight="true" outlineLevel="0" collapsed="false">
      <c r="A9" s="32" t="s">
        <v>199</v>
      </c>
      <c r="B9" s="21"/>
      <c r="C9" s="21"/>
      <c r="D9" s="21"/>
      <c r="E9" s="21"/>
      <c r="F9" s="21"/>
      <c r="G9" s="21"/>
    </row>
    <row r="10" customFormat="false" ht="21.75" hidden="false" customHeight="true" outlineLevel="0" collapsed="false">
      <c r="A10" s="32" t="s">
        <v>200</v>
      </c>
      <c r="B10" s="21"/>
      <c r="C10" s="21"/>
      <c r="D10" s="21"/>
      <c r="E10" s="21"/>
      <c r="F10" s="21"/>
      <c r="G10" s="21"/>
    </row>
    <row r="11" customFormat="false" ht="21.75" hidden="false" customHeight="true" outlineLevel="0" collapsed="false">
      <c r="A11" s="32" t="s">
        <v>201</v>
      </c>
      <c r="B11" s="21"/>
      <c r="C11" s="21"/>
      <c r="D11" s="21"/>
      <c r="E11" s="21"/>
      <c r="F11" s="21"/>
      <c r="G11" s="21"/>
    </row>
    <row r="12" customFormat="false" ht="21.75" hidden="false" customHeight="true" outlineLevel="0" collapsed="false">
      <c r="A12" s="32" t="s">
        <v>202</v>
      </c>
      <c r="B12" s="21"/>
      <c r="C12" s="21"/>
      <c r="D12" s="21"/>
      <c r="E12" s="21"/>
      <c r="F12" s="21"/>
      <c r="G12" s="21"/>
    </row>
    <row r="13" customFormat="false" ht="21.75" hidden="false" customHeight="true" outlineLevel="0" collapsed="false">
      <c r="A13" s="32" t="s">
        <v>203</v>
      </c>
      <c r="B13" s="21"/>
      <c r="C13" s="21"/>
      <c r="D13" s="21"/>
      <c r="E13" s="21"/>
      <c r="F13" s="21"/>
      <c r="G13" s="21"/>
    </row>
    <row r="14" customFormat="false" ht="21.75" hidden="false" customHeight="true" outlineLevel="0" collapsed="false">
      <c r="A14" s="32" t="s">
        <v>204</v>
      </c>
      <c r="B14" s="21"/>
      <c r="C14" s="21"/>
      <c r="D14" s="21"/>
      <c r="E14" s="21"/>
      <c r="F14" s="21"/>
      <c r="G14" s="21"/>
    </row>
    <row r="15" customFormat="false" ht="21.75" hidden="false" customHeight="true" outlineLevel="0" collapsed="false">
      <c r="A15" s="32" t="s">
        <v>205</v>
      </c>
      <c r="B15" s="21"/>
      <c r="C15" s="21"/>
      <c r="D15" s="21"/>
      <c r="E15" s="21"/>
      <c r="F15" s="21"/>
      <c r="G15" s="21"/>
    </row>
    <row r="16" customFormat="false" ht="21.75" hidden="false" customHeight="true" outlineLevel="0" collapsed="false">
      <c r="A16" s="32" t="s">
        <v>206</v>
      </c>
      <c r="B16" s="21"/>
      <c r="C16" s="21"/>
      <c r="D16" s="21"/>
      <c r="E16" s="21"/>
      <c r="F16" s="21"/>
      <c r="G16" s="21"/>
    </row>
    <row r="17" customFormat="false" ht="21.75" hidden="false" customHeight="true" outlineLevel="0" collapsed="false">
      <c r="A17" s="32" t="s">
        <v>207</v>
      </c>
      <c r="B17" s="21"/>
      <c r="C17" s="21"/>
      <c r="D17" s="21"/>
      <c r="E17" s="21"/>
      <c r="F17" s="21"/>
      <c r="G17" s="21"/>
    </row>
    <row r="18" customFormat="false" ht="21.75" hidden="false" customHeight="true" outlineLevel="0" collapsed="false">
      <c r="A18" s="32" t="s">
        <v>208</v>
      </c>
      <c r="B18" s="21"/>
      <c r="C18" s="21"/>
      <c r="D18" s="21"/>
      <c r="E18" s="21"/>
      <c r="F18" s="21"/>
      <c r="G18" s="21"/>
    </row>
    <row r="19" customFormat="false" ht="21.75" hidden="false" customHeight="true" outlineLevel="0" collapsed="false">
      <c r="A19" s="32" t="s">
        <v>209</v>
      </c>
      <c r="B19" s="21"/>
      <c r="C19" s="21"/>
      <c r="D19" s="21"/>
      <c r="E19" s="21"/>
      <c r="F19" s="21"/>
      <c r="G19" s="21"/>
    </row>
    <row r="21" customFormat="false" ht="30" hidden="false" customHeight="true" outlineLevel="0" collapsed="false">
      <c r="A21" s="24" t="s">
        <v>210</v>
      </c>
      <c r="B21" s="24"/>
      <c r="C21" s="24"/>
      <c r="D21" s="24"/>
      <c r="E21" s="24"/>
      <c r="F21" s="24"/>
      <c r="G21" s="24"/>
    </row>
    <row r="22" customFormat="false" ht="15" hidden="false" customHeight="true" outlineLevel="0" collapsed="false">
      <c r="A22" s="11" t="s">
        <v>28</v>
      </c>
      <c r="B22" s="11"/>
      <c r="C22" s="11"/>
      <c r="D22" s="11"/>
      <c r="E22" s="11"/>
      <c r="F22" s="11"/>
      <c r="G22" s="11"/>
    </row>
    <row r="23" customFormat="false" ht="15" hidden="false" customHeight="true" outlineLevel="0" collapsed="false">
      <c r="A23" s="11"/>
      <c r="B23" s="11"/>
      <c r="C23" s="11"/>
      <c r="D23" s="11"/>
      <c r="E23" s="11"/>
      <c r="F23" s="11"/>
      <c r="G23" s="11"/>
    </row>
  </sheetData>
  <mergeCells count="4">
    <mergeCell ref="A1:G1"/>
    <mergeCell ref="A2:G2"/>
    <mergeCell ref="A21:G21"/>
    <mergeCell ref="A22:G23"/>
  </mergeCells>
  <dataValidations count="3">
    <dataValidation allowBlank="true" errorStyle="stop" operator="between" showDropDown="false" showErrorMessage="false" showInputMessage="false" sqref="B5:B19" type="list">
      <formula1>"Yes,comprehensive,Yes,sectoral,Emerging,None,Under assessment"</formula1>
      <formula2>0</formula2>
    </dataValidation>
    <dataValidation allowBlank="true" errorStyle="stop" operator="between" showDropDown="false" showErrorMessage="false" showInputMessage="false" sqref="C5:C19" type="list">
      <formula1>"Strict,Conditional transfer,Adequacy or equivalence,None,Under assessment"</formula1>
      <formula2>0</formula2>
    </dataValidation>
    <dataValidation allowBlank="true" errorStyle="stop" operator="between" showDropDown="false" showErrorMessage="false" showInputMessage="false" sqref="D5:D19" type="list">
      <formula1>"Mandated with dates,Guidance only,None,Under assessment"</formula1>
      <formula2>0</formula2>
    </dataValidation>
  </dataValidations>
  <printOptions headings="false" gridLines="false" gridLinesSet="true" horizontalCentered="true" verticalCentered="false"/>
  <pageMargins left="0.4" right="0.4" top="0.5" bottom="0.5" header="0.511811023622047" footer="0.25"/>
  <pageSetup paperSize="1" scale="100" fitToWidth="1" fitToHeight="0" pageOrder="downThenOver" orientation="landscape" blackAndWhite="false" draft="false" cellComments="none" horizontalDpi="300" verticalDpi="300" copies="1"/>
  <headerFooter differentFirst="false" differentOddEven="false">
    <oddHeader/>
    <oddFooter>&amp;L&amp;8 &amp;K808080When Agents Rule companion toolkit&amp;R&amp;8 &amp;K808080&amp;A  |  Page &amp;P of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9A227"/>
    <pageSetUpPr fitToPage="true"/>
  </sheetPr>
  <dimension ref="A1:H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24" topLeftCell="A2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44"/>
    <col collapsed="false" customWidth="true" hidden="false" outlineLevel="0" max="7" min="2" style="1" width="14"/>
    <col collapsed="false" customWidth="true" hidden="false" outlineLevel="0" max="8" min="8" style="1" width="32"/>
  </cols>
  <sheetData>
    <row r="1" customFormat="false" ht="30" hidden="false" customHeight="true" outlineLevel="0" collapsed="false">
      <c r="A1" s="33" t="s">
        <v>211</v>
      </c>
      <c r="B1" s="33"/>
      <c r="C1" s="33"/>
      <c r="D1" s="33"/>
      <c r="E1" s="33"/>
      <c r="F1" s="33"/>
      <c r="G1" s="33"/>
      <c r="H1" s="33"/>
    </row>
    <row r="2" customFormat="false" ht="25.5" hidden="false" customHeight="true" outlineLevel="0" collapsed="false">
      <c r="A2" s="3" t="s">
        <v>212</v>
      </c>
      <c r="B2" s="3"/>
      <c r="C2" s="3"/>
      <c r="D2" s="3"/>
      <c r="E2" s="3"/>
      <c r="F2" s="3"/>
      <c r="G2" s="3"/>
      <c r="H2" s="3"/>
    </row>
    <row r="4" customFormat="false" ht="21.75" hidden="false" customHeight="true" outlineLevel="0" collapsed="false">
      <c r="A4" s="4" t="s">
        <v>213</v>
      </c>
      <c r="B4" s="4"/>
      <c r="C4" s="4"/>
      <c r="D4" s="4"/>
      <c r="E4" s="4"/>
      <c r="F4" s="4"/>
      <c r="G4" s="4"/>
      <c r="H4" s="4"/>
    </row>
    <row r="5" customFormat="false" ht="21.75" hidden="false" customHeight="true" outlineLevel="0" collapsed="false">
      <c r="A5" s="14" t="s">
        <v>214</v>
      </c>
      <c r="B5" s="14" t="s">
        <v>215</v>
      </c>
      <c r="C5" s="14"/>
      <c r="D5" s="14"/>
      <c r="E5" s="14"/>
      <c r="F5" s="14"/>
      <c r="G5" s="14"/>
      <c r="H5" s="14" t="s">
        <v>216</v>
      </c>
    </row>
    <row r="6" customFormat="false" ht="31.5" hidden="false" customHeight="true" outlineLevel="0" collapsed="false">
      <c r="A6" s="12" t="s">
        <v>217</v>
      </c>
      <c r="B6" s="34" t="n">
        <f aca="false">COUNTA(Calendar!$A$8:$A$36)</f>
        <v>29</v>
      </c>
      <c r="C6" s="35"/>
      <c r="D6" s="35"/>
      <c r="E6" s="35"/>
      <c r="F6" s="35"/>
      <c r="G6" s="35"/>
      <c r="H6" s="36" t="s">
        <v>218</v>
      </c>
    </row>
    <row r="7" customFormat="false" ht="31.5" hidden="false" customHeight="true" outlineLevel="0" collapsed="false">
      <c r="A7" s="12" t="s">
        <v>219</v>
      </c>
      <c r="B7" s="34" t="n">
        <f aca="false">COUNTIF(Calendar!$G$8:$G$36,"IN FORCE")</f>
        <v>16</v>
      </c>
      <c r="C7" s="35"/>
      <c r="D7" s="35"/>
      <c r="E7" s="35"/>
      <c r="F7" s="35"/>
      <c r="G7" s="35"/>
      <c r="H7" s="36" t="s">
        <v>220</v>
      </c>
    </row>
    <row r="8" customFormat="false" ht="31.5" hidden="false" customHeight="true" outlineLevel="0" collapsed="false">
      <c r="A8" s="12" t="s">
        <v>221</v>
      </c>
      <c r="B8" s="34" t="n">
        <f aca="false">COUNTIF(Calendar!$G$8:$G$36,"WITHIN 12 MONTHS")</f>
        <v>4</v>
      </c>
      <c r="C8" s="35"/>
      <c r="D8" s="35"/>
      <c r="E8" s="35"/>
      <c r="F8" s="35"/>
      <c r="G8" s="35"/>
      <c r="H8" s="36" t="s">
        <v>222</v>
      </c>
    </row>
    <row r="9" customFormat="false" ht="31.5" hidden="false" customHeight="true" outlineLevel="0" collapsed="false">
      <c r="A9" s="12" t="s">
        <v>223</v>
      </c>
      <c r="B9" s="34" t="n">
        <f aca="false">SUMPRODUCT((Calendar!$A$8:$A$36&lt;&gt;"")*(Calendar!$J$8:$J$36=""))</f>
        <v>29</v>
      </c>
      <c r="C9" s="35"/>
      <c r="D9" s="35"/>
      <c r="E9" s="35"/>
      <c r="F9" s="35"/>
      <c r="G9" s="35"/>
      <c r="H9" s="36" t="s">
        <v>224</v>
      </c>
    </row>
    <row r="10" customFormat="false" ht="31.5" hidden="false" customHeight="true" outlineLevel="0" collapsed="false">
      <c r="A10" s="12" t="s">
        <v>225</v>
      </c>
      <c r="B10" s="34" t="n">
        <f aca="false">COUNTIF(Calendar!$H$8:$H$36,"Low")</f>
        <v>3</v>
      </c>
      <c r="C10" s="35"/>
      <c r="D10" s="35"/>
      <c r="E10" s="35"/>
      <c r="F10" s="35"/>
      <c r="G10" s="35"/>
      <c r="H10" s="36" t="s">
        <v>226</v>
      </c>
    </row>
    <row r="12" customFormat="false" ht="21.75" hidden="false" customHeight="true" outlineLevel="0" collapsed="false">
      <c r="A12" s="4" t="s">
        <v>227</v>
      </c>
      <c r="B12" s="4"/>
      <c r="C12" s="4"/>
      <c r="D12" s="4"/>
      <c r="E12" s="4"/>
      <c r="F12" s="4"/>
      <c r="G12" s="4"/>
      <c r="H12" s="4"/>
    </row>
    <row r="13" customFormat="false" ht="21.75" hidden="false" customHeight="true" outlineLevel="0" collapsed="false">
      <c r="A13" s="26" t="s">
        <v>214</v>
      </c>
      <c r="B13" s="26" t="s">
        <v>215</v>
      </c>
      <c r="C13" s="26"/>
      <c r="D13" s="26"/>
      <c r="E13" s="26"/>
      <c r="F13" s="26"/>
      <c r="G13" s="26"/>
      <c r="H13" s="26" t="s">
        <v>216</v>
      </c>
    </row>
    <row r="14" customFormat="false" ht="33.75" hidden="false" customHeight="true" outlineLevel="0" collapsed="false">
      <c r="A14" s="12" t="s">
        <v>228</v>
      </c>
      <c r="B14" s="34" t="n">
        <f aca="false">COUNTA('Obligation Register'!$A$5:$A$54)</f>
        <v>1</v>
      </c>
      <c r="C14" s="35"/>
      <c r="D14" s="35"/>
      <c r="E14" s="35"/>
      <c r="F14" s="35"/>
      <c r="G14" s="35"/>
      <c r="H14" s="36" t="s">
        <v>229</v>
      </c>
    </row>
    <row r="15" customFormat="false" ht="33.75" hidden="false" customHeight="true" outlineLevel="0" collapsed="false">
      <c r="A15" s="12" t="s">
        <v>230</v>
      </c>
      <c r="B15" s="34" t="n">
        <f aca="false">COUNTIF('Obligation Register'!$R$5:$R$54,"ESCALATE")</f>
        <v>1</v>
      </c>
      <c r="C15" s="35"/>
      <c r="D15" s="35"/>
      <c r="E15" s="35"/>
      <c r="F15" s="35"/>
      <c r="G15" s="35"/>
      <c r="H15" s="36" t="s">
        <v>231</v>
      </c>
    </row>
    <row r="16" customFormat="false" ht="33.75" hidden="false" customHeight="true" outlineLevel="0" collapsed="false">
      <c r="A16" s="12" t="s">
        <v>232</v>
      </c>
      <c r="B16" s="34" t="n">
        <f aca="false">COUNTIF('Obligation Register'!$Q$5:$Q$54,"CRITICAL")</f>
        <v>0</v>
      </c>
      <c r="C16" s="35"/>
      <c r="D16" s="35"/>
      <c r="E16" s="35"/>
      <c r="F16" s="35"/>
      <c r="G16" s="35"/>
      <c r="H16" s="36" t="s">
        <v>233</v>
      </c>
    </row>
    <row r="17" customFormat="false" ht="33.75" hidden="false" customHeight="true" outlineLevel="0" collapsed="false">
      <c r="A17" s="12" t="s">
        <v>234</v>
      </c>
      <c r="B17" s="34" t="n">
        <f aca="false">SUMPRODUCT(('Obligation Register'!$A$5:$A$54&lt;&gt;"")*('Obligation Register'!$G$5:$G$54=""))</f>
        <v>0</v>
      </c>
      <c r="C17" s="35"/>
      <c r="D17" s="35"/>
      <c r="E17" s="35"/>
      <c r="F17" s="35"/>
      <c r="G17" s="35"/>
      <c r="H17" s="36" t="s">
        <v>235</v>
      </c>
    </row>
    <row r="18" customFormat="false" ht="33.75" hidden="false" customHeight="true" outlineLevel="0" collapsed="false">
      <c r="A18" s="12" t="s">
        <v>236</v>
      </c>
      <c r="B18" s="34" t="n">
        <f aca="false">COUNTIF('Obligation Register'!$I$5:$I$54,"Under assessment")+COUNTIF('Obligation Register'!$J$5:$J$54,"Not yet assessed")</f>
        <v>0</v>
      </c>
      <c r="C18" s="35"/>
      <c r="D18" s="35"/>
      <c r="E18" s="35"/>
      <c r="F18" s="35"/>
      <c r="G18" s="35"/>
      <c r="H18" s="36" t="s">
        <v>237</v>
      </c>
    </row>
    <row r="19" customFormat="false" ht="33.75" hidden="false" customHeight="true" outlineLevel="0" collapsed="false">
      <c r="A19" s="12" t="s">
        <v>238</v>
      </c>
      <c r="B19" s="34" t="n">
        <f aca="false">COUNTIF('Obligation Register'!$J$5:$J$54,"Compliant, evidence incomplete")</f>
        <v>1</v>
      </c>
      <c r="C19" s="35"/>
      <c r="D19" s="35"/>
      <c r="E19" s="35"/>
      <c r="F19" s="35"/>
      <c r="G19" s="35"/>
      <c r="H19" s="36" t="s">
        <v>239</v>
      </c>
    </row>
    <row r="20" customFormat="false" ht="33.75" hidden="false" customHeight="true" outlineLevel="0" collapsed="false">
      <c r="A20" s="12" t="s">
        <v>240</v>
      </c>
      <c r="B20" s="34" t="n">
        <f aca="false">COUNTIF('Obligation Register'!$J$5:$J$54,"Not compliant, no plan")</f>
        <v>0</v>
      </c>
      <c r="C20" s="35"/>
      <c r="D20" s="35"/>
      <c r="E20" s="35"/>
      <c r="F20" s="35"/>
      <c r="G20" s="35"/>
      <c r="H20" s="36" t="s">
        <v>241</v>
      </c>
    </row>
    <row r="21" customFormat="false" ht="33.75" hidden="false" customHeight="true" outlineLevel="0" collapsed="false">
      <c r="A21" s="12" t="s">
        <v>242</v>
      </c>
      <c r="B21" s="34" t="n">
        <f aca="false">SUMPRODUCT(('Obligation Register'!$A$5:$A$54&lt;&gt;"")*(ISNUMBER('Obligation Register'!$O$5:$O$54))*('Obligation Register'!$O$5:$O$54&lt;0)*('Obligation Register'!$J$5:$J$54&lt;&gt;"Compliant, evidenced"))</f>
        <v>1</v>
      </c>
      <c r="C21" s="35"/>
      <c r="D21" s="35"/>
      <c r="E21" s="35"/>
      <c r="F21" s="35"/>
      <c r="G21" s="35"/>
      <c r="H21" s="36" t="s">
        <v>243</v>
      </c>
    </row>
    <row r="23" customFormat="false" ht="21.75" hidden="false" customHeight="true" outlineLevel="0" collapsed="false">
      <c r="A23" s="4" t="s">
        <v>244</v>
      </c>
      <c r="B23" s="4"/>
      <c r="C23" s="4"/>
      <c r="D23" s="4"/>
      <c r="E23" s="4"/>
      <c r="F23" s="4"/>
      <c r="G23" s="4"/>
      <c r="H23" s="4"/>
    </row>
    <row r="24" customFormat="false" ht="21.75" hidden="false" customHeight="true" outlineLevel="0" collapsed="false">
      <c r="A24" s="37" t="s">
        <v>245</v>
      </c>
      <c r="B24" s="37" t="s">
        <v>246</v>
      </c>
      <c r="C24" s="37" t="s">
        <v>247</v>
      </c>
      <c r="D24" s="37"/>
      <c r="E24" s="37"/>
      <c r="F24" s="37"/>
      <c r="G24" s="37"/>
      <c r="H24" s="37"/>
    </row>
    <row r="25" customFormat="false" ht="15" hidden="false" customHeight="true" outlineLevel="0" collapsed="false">
      <c r="A25" s="12" t="s">
        <v>248</v>
      </c>
      <c r="B25" s="38" t="n">
        <f aca="false">COUNTIF('Obligation Register'!$J$5:$J$54,"Compliant, evidenced")</f>
        <v>0</v>
      </c>
      <c r="C25" s="39" t="n">
        <f aca="false">IFERROR(B25/COUNTA('Obligation Register'!$A$5:$A$54),"")</f>
        <v>0</v>
      </c>
      <c r="D25" s="35"/>
      <c r="E25" s="35"/>
      <c r="F25" s="35"/>
      <c r="G25" s="35"/>
      <c r="H25" s="35"/>
    </row>
    <row r="26" customFormat="false" ht="15" hidden="false" customHeight="true" outlineLevel="0" collapsed="false">
      <c r="A26" s="12" t="s">
        <v>179</v>
      </c>
      <c r="B26" s="38" t="n">
        <f aca="false">COUNTIF('Obligation Register'!$J$5:$J$54,"Compliant, evidence incomplete")</f>
        <v>1</v>
      </c>
      <c r="C26" s="39" t="n">
        <f aca="false">IFERROR(B26/COUNTA('Obligation Register'!$A$5:$A$54),"")</f>
        <v>1</v>
      </c>
      <c r="D26" s="35"/>
      <c r="E26" s="35"/>
      <c r="F26" s="35"/>
      <c r="G26" s="35"/>
      <c r="H26" s="35"/>
    </row>
    <row r="27" customFormat="false" ht="15" hidden="false" customHeight="true" outlineLevel="0" collapsed="false">
      <c r="A27" s="12" t="s">
        <v>249</v>
      </c>
      <c r="B27" s="38" t="n">
        <f aca="false">COUNTIF('Obligation Register'!$J$5:$J$54,"Partially compliant")</f>
        <v>0</v>
      </c>
      <c r="C27" s="39" t="n">
        <f aca="false">IFERROR(B27/COUNTA('Obligation Register'!$A$5:$A$54),"")</f>
        <v>0</v>
      </c>
      <c r="D27" s="35"/>
      <c r="E27" s="35"/>
      <c r="F27" s="35"/>
      <c r="G27" s="35"/>
      <c r="H27" s="35"/>
    </row>
    <row r="28" customFormat="false" ht="15" hidden="false" customHeight="true" outlineLevel="0" collapsed="false">
      <c r="A28" s="12" t="s">
        <v>250</v>
      </c>
      <c r="B28" s="38" t="n">
        <f aca="false">COUNTIF('Obligation Register'!$J$5:$J$54,"Not compliant, plan in place")</f>
        <v>0</v>
      </c>
      <c r="C28" s="39" t="n">
        <f aca="false">IFERROR(B28/COUNTA('Obligation Register'!$A$5:$A$54),"")</f>
        <v>0</v>
      </c>
      <c r="D28" s="35"/>
      <c r="E28" s="35"/>
      <c r="F28" s="35"/>
      <c r="G28" s="35"/>
      <c r="H28" s="35"/>
    </row>
    <row r="29" customFormat="false" ht="15" hidden="false" customHeight="true" outlineLevel="0" collapsed="false">
      <c r="A29" s="12" t="s">
        <v>251</v>
      </c>
      <c r="B29" s="38" t="n">
        <f aca="false">COUNTIF('Obligation Register'!$J$5:$J$54,"Not compliant, no plan")</f>
        <v>0</v>
      </c>
      <c r="C29" s="39" t="n">
        <f aca="false">IFERROR(B29/COUNTA('Obligation Register'!$A$5:$A$54),"")</f>
        <v>0</v>
      </c>
      <c r="D29" s="35"/>
      <c r="E29" s="35"/>
      <c r="F29" s="35"/>
      <c r="G29" s="35"/>
      <c r="H29" s="35"/>
    </row>
    <row r="30" customFormat="false" ht="15" hidden="false" customHeight="true" outlineLevel="0" collapsed="false">
      <c r="A30" s="12" t="s">
        <v>252</v>
      </c>
      <c r="B30" s="38" t="n">
        <f aca="false">COUNTIF('Obligation Register'!$J$5:$J$54,"Not yet assessed")</f>
        <v>0</v>
      </c>
      <c r="C30" s="39" t="n">
        <f aca="false">IFERROR(B30/COUNTA('Obligation Register'!$A$5:$A$54),"")</f>
        <v>0</v>
      </c>
      <c r="D30" s="35"/>
      <c r="E30" s="35"/>
      <c r="F30" s="35"/>
      <c r="G30" s="35"/>
      <c r="H30" s="35"/>
    </row>
    <row r="33" customFormat="false" ht="21.75" hidden="false" customHeight="true" outlineLevel="0" collapsed="false">
      <c r="A33" s="4" t="s">
        <v>253</v>
      </c>
      <c r="B33" s="4"/>
      <c r="C33" s="4"/>
      <c r="D33" s="4"/>
      <c r="E33" s="4"/>
      <c r="F33" s="4"/>
      <c r="G33" s="4"/>
      <c r="H33" s="4"/>
    </row>
    <row r="34" customFormat="false" ht="27.75" hidden="false" customHeight="true" outlineLevel="0" collapsed="false">
      <c r="A34" s="12" t="s">
        <v>254</v>
      </c>
      <c r="B34" s="7" t="s">
        <v>255</v>
      </c>
      <c r="C34" s="7"/>
      <c r="D34" s="7"/>
      <c r="E34" s="7"/>
      <c r="F34" s="7"/>
      <c r="G34" s="7"/>
      <c r="H34" s="7"/>
    </row>
    <row r="35" customFormat="false" ht="27.75" hidden="false" customHeight="true" outlineLevel="0" collapsed="false">
      <c r="A35" s="12" t="s">
        <v>256</v>
      </c>
      <c r="B35" s="7" t="s">
        <v>257</v>
      </c>
      <c r="C35" s="7"/>
      <c r="D35" s="7"/>
      <c r="E35" s="7"/>
      <c r="F35" s="7"/>
      <c r="G35" s="7"/>
      <c r="H35" s="7"/>
    </row>
    <row r="36" customFormat="false" ht="27.75" hidden="false" customHeight="true" outlineLevel="0" collapsed="false">
      <c r="A36" s="12" t="s">
        <v>258</v>
      </c>
      <c r="B36" s="7" t="s">
        <v>259</v>
      </c>
      <c r="C36" s="7"/>
      <c r="D36" s="7"/>
      <c r="E36" s="7"/>
      <c r="F36" s="7"/>
      <c r="G36" s="7"/>
      <c r="H36" s="7"/>
    </row>
    <row r="37" customFormat="false" ht="27.75" hidden="false" customHeight="true" outlineLevel="0" collapsed="false">
      <c r="A37" s="12" t="s">
        <v>260</v>
      </c>
      <c r="B37" s="7" t="s">
        <v>261</v>
      </c>
      <c r="C37" s="7"/>
      <c r="D37" s="7"/>
      <c r="E37" s="7"/>
      <c r="F37" s="7"/>
      <c r="G37" s="7"/>
      <c r="H37" s="7"/>
    </row>
    <row r="38" customFormat="false" ht="27.75" hidden="false" customHeight="true" outlineLevel="0" collapsed="false">
      <c r="A38" s="12" t="s">
        <v>262</v>
      </c>
      <c r="B38" s="7" t="s">
        <v>263</v>
      </c>
      <c r="C38" s="7"/>
      <c r="D38" s="7"/>
      <c r="E38" s="7"/>
      <c r="F38" s="7"/>
      <c r="G38" s="7"/>
      <c r="H38" s="7"/>
    </row>
    <row r="40" customFormat="false" ht="15" hidden="false" customHeight="true" outlineLevel="0" collapsed="false">
      <c r="A40" s="11" t="s">
        <v>28</v>
      </c>
      <c r="B40" s="11"/>
      <c r="C40" s="11"/>
      <c r="D40" s="11"/>
      <c r="E40" s="11"/>
      <c r="F40" s="11"/>
      <c r="G40" s="11"/>
      <c r="H40" s="11"/>
    </row>
    <row r="41" customFormat="false" ht="15" hidden="false" customHeight="true" outlineLevel="0" collapsed="false">
      <c r="A41" s="11"/>
      <c r="B41" s="11"/>
      <c r="C41" s="11"/>
      <c r="D41" s="11"/>
      <c r="E41" s="11"/>
      <c r="F41" s="11"/>
      <c r="G41" s="11"/>
      <c r="H41" s="11"/>
    </row>
  </sheetData>
  <mergeCells count="25">
    <mergeCell ref="A1:H1"/>
    <mergeCell ref="A2:H2"/>
    <mergeCell ref="A4:H4"/>
    <mergeCell ref="C6:G6"/>
    <mergeCell ref="C7:G7"/>
    <mergeCell ref="C8:G8"/>
    <mergeCell ref="C9:G9"/>
    <mergeCell ref="C10:G10"/>
    <mergeCell ref="A12:H12"/>
    <mergeCell ref="C14:G14"/>
    <mergeCell ref="C15:G15"/>
    <mergeCell ref="C16:G16"/>
    <mergeCell ref="C17:G17"/>
    <mergeCell ref="C18:G18"/>
    <mergeCell ref="C19:G19"/>
    <mergeCell ref="C20:G20"/>
    <mergeCell ref="C21:G21"/>
    <mergeCell ref="A23:H23"/>
    <mergeCell ref="A33:H33"/>
    <mergeCell ref="B34:H34"/>
    <mergeCell ref="B35:H35"/>
    <mergeCell ref="B36:H36"/>
    <mergeCell ref="B37:H37"/>
    <mergeCell ref="B38:H38"/>
    <mergeCell ref="A40:H41"/>
  </mergeCells>
  <printOptions headings="false" gridLines="false" gridLinesSet="true" horizontalCentered="true" verticalCentered="false"/>
  <pageMargins left="0.4" right="0.4" top="0.5" bottom="0.5" header="0.511811023622047" footer="0.25"/>
  <pageSetup paperSize="1" scale="100" fitToWidth="1" fitToHeight="0" pageOrder="downThenOver" orientation="landscape" blackAndWhite="false" draft="false" cellComments="none" horizontalDpi="300" verticalDpi="300" copies="1"/>
  <headerFooter differentFirst="false" differentOddEven="false">
    <oddHeader/>
    <oddFooter>&amp;L&amp;8 &amp;K808080When Agents Rule companion toolkit&amp;R&amp;8 &amp;K808080&amp;A  |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2026-09-13T11:38:45Z</dcterms:created>
  <dc:creator>openpyxl</dc:creator>
  <dc:description/>
  <dc:language>en-US</dc:language>
  <cp:lastModifiedBy/>
  <dcterms:modified xsi:type="dcterms:W3CDTF">2026-09-13T11:50:11Z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